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610" yWindow="690" windowWidth="14250" windowHeight="12135" activeTab="1"/>
  </bookViews>
  <sheets>
    <sheet name="Лист1" sheetId="4" r:id="rId1"/>
    <sheet name="Лист2" sheetId="5" r:id="rId2"/>
  </sheets>
  <definedNames>
    <definedName name="_xlnm._FilterDatabase" localSheetId="0" hidden="1">Лист1!$A$8:$Q$70</definedName>
    <definedName name="_xlnm.Print_Area" localSheetId="0">Лист1!$A$1:$Q$71</definedName>
    <definedName name="_xlnm.Print_Area" localSheetId="1">Лист2!$A$1:$P$54</definedName>
  </definedNames>
  <calcPr calcId="145621"/>
</workbook>
</file>

<file path=xl/calcChain.xml><?xml version="1.0" encoding="utf-8"?>
<calcChain xmlns="http://schemas.openxmlformats.org/spreadsheetml/2006/main">
  <c r="H47" i="5" l="1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J49" i="5" l="1"/>
  <c r="K58" i="4"/>
  <c r="K59" i="4"/>
  <c r="K60" i="4"/>
  <c r="K61" i="4"/>
  <c r="K62" i="4"/>
  <c r="K63" i="4"/>
  <c r="K64" i="4"/>
  <c r="K57" i="4" l="1"/>
  <c r="K56" i="4"/>
  <c r="K55" i="4"/>
  <c r="K54" i="4" l="1"/>
  <c r="K53" i="4"/>
  <c r="K52" i="4"/>
  <c r="K51" i="4"/>
  <c r="K50" i="4"/>
  <c r="K49" i="4"/>
  <c r="K48" i="4"/>
  <c r="K47" i="4"/>
  <c r="K46" i="4"/>
  <c r="K45" i="4"/>
  <c r="K44" i="4" l="1"/>
  <c r="K43" i="4"/>
  <c r="K42" i="4" l="1"/>
  <c r="K41" i="4"/>
  <c r="K40" i="4"/>
  <c r="K39" i="4"/>
  <c r="K37" i="4"/>
  <c r="K36" i="4"/>
  <c r="K33" i="4"/>
  <c r="K32" i="4"/>
  <c r="K31" i="4"/>
  <c r="K30" i="4"/>
  <c r="K29" i="4" l="1"/>
  <c r="K38" i="4"/>
  <c r="K28" i="4"/>
  <c r="K27" i="4"/>
  <c r="K26" i="4"/>
  <c r="K25" i="4"/>
  <c r="K24" i="4"/>
  <c r="K23" i="4"/>
  <c r="K22" i="4"/>
  <c r="K12" i="4"/>
  <c r="K10" i="4"/>
  <c r="K13" i="4" l="1"/>
  <c r="K14" i="4"/>
  <c r="K15" i="4"/>
  <c r="K16" i="4"/>
  <c r="K17" i="4"/>
  <c r="K18" i="4"/>
  <c r="K19" i="4"/>
  <c r="K20" i="4"/>
  <c r="K21" i="4"/>
  <c r="K11" i="4" l="1"/>
  <c r="K65" i="4" s="1"/>
</calcChain>
</file>

<file path=xl/sharedStrings.xml><?xml version="1.0" encoding="utf-8"?>
<sst xmlns="http://schemas.openxmlformats.org/spreadsheetml/2006/main" count="442" uniqueCount="225">
  <si>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</si>
  <si>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</si>
  <si>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</si>
  <si>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</si>
  <si>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Марка, 
типо-
размер
</t>
  </si>
  <si>
    <t xml:space="preserve">Комплек-
тация
</t>
  </si>
  <si>
    <t>ГОСТ, ТУ, ОСТ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</si>
  <si>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</si>
  <si>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</si>
  <si>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</si>
  <si>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</si>
  <si>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</si>
  <si>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</si>
  <si>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</si>
  <si>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Ед.
 изм.</t>
  </si>
  <si>
    <t>Директор филиала "Берёзовский"</t>
  </si>
  <si>
    <t>ООО "Юнипро Инжиниринг"</t>
  </si>
  <si>
    <t xml:space="preserve">____________Д. Д. Кузаков                                                                                                 </t>
  </si>
  <si>
    <t>"_____" _______________2017 г.</t>
  </si>
  <si>
    <t>Н. Н. Неволина</t>
  </si>
  <si>
    <t>Количество</t>
  </si>
  <si>
    <t xml:space="preserve">Плановая цена за ед. , 
без НДС
в руб.
</t>
  </si>
  <si>
    <t>НЕ</t>
  </si>
  <si>
    <t>Отдел по организации строительных работ</t>
  </si>
  <si>
    <t>Начальник отдела по организации строительных работ</t>
  </si>
  <si>
    <t>К.М. Ятченко</t>
  </si>
  <si>
    <t>Ведущий инженер-технолог отдела по организации строительных работ</t>
  </si>
  <si>
    <t>Начальника службы строительного контроля и технического надзора</t>
  </si>
  <si>
    <t>А.В. Альтах</t>
  </si>
  <si>
    <t>С.Н. Сбитнев</t>
  </si>
  <si>
    <t>Комплектация</t>
  </si>
  <si>
    <t>ООСР, ведущий инженер-технолог Сбитнев С.Н. (+7-965-911-15-96)</t>
  </si>
  <si>
    <t>РВР 3-го энергоблока Березовской ГРЭС</t>
  </si>
  <si>
    <t>Заместитель директора по экономике и финансам</t>
  </si>
  <si>
    <t>А.Г. Давлетова</t>
  </si>
  <si>
    <t>Потребность в приобретении МТР  для РВР 3-го энергоблока филиала " Березовская ГРЭС" ПАО "ЮНИПРО"                                                                                                                                                                                                             ЛОТ 2</t>
  </si>
  <si>
    <t xml:space="preserve">Заявка-спецификация № от 14.06.2017г. </t>
  </si>
  <si>
    <t>Прокат листовой</t>
  </si>
  <si>
    <t>ГОСТ 19903-74</t>
  </si>
  <si>
    <t>толщина 10мм</t>
  </si>
  <si>
    <t>сталь С245-5 ГОСТ 27772-2015</t>
  </si>
  <si>
    <t>тн</t>
  </si>
  <si>
    <t>толщина 6мм</t>
  </si>
  <si>
    <t>толщина 20мм</t>
  </si>
  <si>
    <t>толщина 8мм</t>
  </si>
  <si>
    <t>толщина 4мм</t>
  </si>
  <si>
    <t>сталь С255-5 ГОСТ 27772-2015</t>
  </si>
  <si>
    <t>Прокат листовой оцинкованный</t>
  </si>
  <si>
    <t>Прокат листовой (эскиз поз.4)</t>
  </si>
  <si>
    <t>3*440</t>
  </si>
  <si>
    <t>4*250</t>
  </si>
  <si>
    <t>Прокат листовой чечевичного рефления</t>
  </si>
  <si>
    <t>ГОСТ 8568-77</t>
  </si>
  <si>
    <t>Уголок стальной горячекатанный равнополочный</t>
  </si>
  <si>
    <t>63*63*6</t>
  </si>
  <si>
    <t>ГОСТ 8509-93</t>
  </si>
  <si>
    <t>63*63*4</t>
  </si>
  <si>
    <t>40*40*5</t>
  </si>
  <si>
    <t>63*40*4</t>
  </si>
  <si>
    <t>ГОСТ 8510-86</t>
  </si>
  <si>
    <t>Уголок стальной горячекатанный неравнополочный</t>
  </si>
  <si>
    <t>60*40*3</t>
  </si>
  <si>
    <t>ГОСТ 19772-74</t>
  </si>
  <si>
    <t>Уголок стальной гнутый неравнополочный</t>
  </si>
  <si>
    <t>Швеллер стальной горячекатанный</t>
  </si>
  <si>
    <t>8П</t>
  </si>
  <si>
    <t>ГОСТ 8240-97</t>
  </si>
  <si>
    <t>10П</t>
  </si>
  <si>
    <t>12П</t>
  </si>
  <si>
    <t>100*60*4</t>
  </si>
  <si>
    <t>ГОСТ 8278-83</t>
  </si>
  <si>
    <t>Швеллер стальной гнутый равнополочный</t>
  </si>
  <si>
    <t>ГОСТ 8239-89</t>
  </si>
  <si>
    <t>№12</t>
  </si>
  <si>
    <t>Двутавр стальной горячекатанный</t>
  </si>
  <si>
    <t>№16Б1</t>
  </si>
  <si>
    <t>ГОСТ 26020-83</t>
  </si>
  <si>
    <t>Двутавр стальной горячекатанный с паралельными гранями полом</t>
  </si>
  <si>
    <t>№20Ш1</t>
  </si>
  <si>
    <t>Болт с шестигранной головкой класс точности В</t>
  </si>
  <si>
    <t>М20</t>
  </si>
  <si>
    <t>ГОСТ 7798-70</t>
  </si>
  <si>
    <t>шт</t>
  </si>
  <si>
    <t>ГОСТ 11371-78</t>
  </si>
  <si>
    <t>Шайба</t>
  </si>
  <si>
    <t>ГОСТ 5915-70</t>
  </si>
  <si>
    <t>Гайка шестигранная класс точности В</t>
  </si>
  <si>
    <t>класс прочности 5,6 по ГОСТ Р ИСО 4014-2003</t>
  </si>
  <si>
    <t>класс прочности 5 по ГОСТ 5915-70</t>
  </si>
  <si>
    <t>М20 L=90мм</t>
  </si>
  <si>
    <t>Арматура класса АIII (А400)</t>
  </si>
  <si>
    <t>ф8мм</t>
  </si>
  <si>
    <t>ГОСТ 5781-82*</t>
  </si>
  <si>
    <t>ф10мм</t>
  </si>
  <si>
    <t>ф12мм</t>
  </si>
  <si>
    <t>Арматура класса АI (А240)</t>
  </si>
  <si>
    <t>ф6мм</t>
  </si>
  <si>
    <t>Н60-845-0,8</t>
  </si>
  <si>
    <t>ГОСТ 24045-94</t>
  </si>
  <si>
    <t>Профиль стальной гнутый с трапецевидными гофрами оцинкованный с полимерным покрытием</t>
  </si>
  <si>
    <t>окрашен в заводских условиях цветом RALL 9002 со стороны узких гофр</t>
  </si>
  <si>
    <r>
      <t>м</t>
    </r>
    <r>
      <rPr>
        <b/>
        <sz val="16"/>
        <rFont val="Calibri"/>
        <family val="2"/>
        <charset val="204"/>
      </rPr>
      <t>²</t>
    </r>
  </si>
  <si>
    <t>ОСТ 34.13.017-88</t>
  </si>
  <si>
    <t>Заклепки комбинированные</t>
  </si>
  <si>
    <t>4,0*12</t>
  </si>
  <si>
    <t>М6*65 20/10</t>
  </si>
  <si>
    <t>Анкер-шпилька HILTI HSА</t>
  </si>
  <si>
    <t>Анкер-шуруп HILTI HUS3-Н6</t>
  </si>
  <si>
    <t>М6*40/5</t>
  </si>
  <si>
    <t xml:space="preserve"> артикул 2036085</t>
  </si>
  <si>
    <t>артикул 416735H</t>
  </si>
  <si>
    <t>ф50мм</t>
  </si>
  <si>
    <t>м</t>
  </si>
  <si>
    <t>сплошной</t>
  </si>
  <si>
    <t>ТУ 2244-057-00203387-2002</t>
  </si>
  <si>
    <t>Уплотнительный шнур "Вилатерм"</t>
  </si>
  <si>
    <t>В15</t>
  </si>
  <si>
    <t>ГОСТ 26633-91</t>
  </si>
  <si>
    <t xml:space="preserve">Бетон </t>
  </si>
  <si>
    <t>тяжелый</t>
  </si>
  <si>
    <r>
      <t>м</t>
    </r>
    <r>
      <rPr>
        <b/>
        <sz val="16"/>
        <rFont val="Calibri"/>
        <family val="2"/>
        <charset val="204"/>
      </rPr>
      <t>³</t>
    </r>
  </si>
  <si>
    <t>мелкозернистый</t>
  </si>
  <si>
    <t>В7,5</t>
  </si>
  <si>
    <t>В20</t>
  </si>
  <si>
    <t>В30</t>
  </si>
  <si>
    <t>ГОСТ 28013-98</t>
  </si>
  <si>
    <t>Пескобетон</t>
  </si>
  <si>
    <t>М300</t>
  </si>
  <si>
    <t>ГОСТ 7473-94</t>
  </si>
  <si>
    <t>Цементон-песчанный раствор</t>
  </si>
  <si>
    <t>М100</t>
  </si>
  <si>
    <t>М150</t>
  </si>
  <si>
    <t>М200</t>
  </si>
  <si>
    <t xml:space="preserve"> ГОСТ 23279-85</t>
  </si>
  <si>
    <t>Сварная арматурная сетка</t>
  </si>
  <si>
    <t>5Вр-1 150*150</t>
  </si>
  <si>
    <t>сталь 35ГС</t>
  </si>
  <si>
    <t>Нескользящая керамогранитная плитка</t>
  </si>
  <si>
    <t>ГОСТ 6787-2001</t>
  </si>
  <si>
    <t>Завод Kerama Marazzi</t>
  </si>
  <si>
    <t>артикул SP990200N</t>
  </si>
  <si>
    <t>12*300*300</t>
  </si>
  <si>
    <t>Клей для керамогранитной плитки</t>
  </si>
  <si>
    <t>кг</t>
  </si>
  <si>
    <t>GM-55 "Геркулес"</t>
  </si>
  <si>
    <t>ТУ 5745-008-49720964-05</t>
  </si>
  <si>
    <t xml:space="preserve">Техноэласт ЭМП </t>
  </si>
  <si>
    <t>Наплавляимая битумно-полимерная гидроизоляция толщной 5,5мм</t>
  </si>
  <si>
    <t>Технониколь</t>
  </si>
  <si>
    <t>Праймер битумный</t>
  </si>
  <si>
    <t xml:space="preserve">Технониколь №01 </t>
  </si>
  <si>
    <t>литр</t>
  </si>
  <si>
    <t>ТУ 5774-003-00287852-99</t>
  </si>
  <si>
    <t xml:space="preserve">ТУ 5775-011-17925162-2003
</t>
  </si>
  <si>
    <t>Сухая упрочняющая смесь (топинг)</t>
  </si>
  <si>
    <t>Мембранный отвердитель</t>
  </si>
  <si>
    <t>Reo Cure</t>
  </si>
  <si>
    <t>Reo Top 200 (серый)</t>
  </si>
  <si>
    <t>ф5мм</t>
  </si>
  <si>
    <t>ТУ 2291-009-03989419-2006</t>
  </si>
  <si>
    <t>Полиуретановый герметик</t>
  </si>
  <si>
    <t>«Рустил - 1К» Р 40 (серый)</t>
  </si>
  <si>
    <t>ТУ 2257-008-83148485-2012</t>
  </si>
  <si>
    <t>Герметик для деформационных швов бетонных полов</t>
  </si>
  <si>
    <t>Гермотекс</t>
  </si>
  <si>
    <t>тара 10кг</t>
  </si>
  <si>
    <t>ТУ 2312-041-98310821-11</t>
  </si>
  <si>
    <t>тара 600мл</t>
  </si>
  <si>
    <t>Материалы Подрядчика</t>
  </si>
  <si>
    <t>Н.Н. Неволина</t>
  </si>
  <si>
    <t>2.0*2.1</t>
  </si>
  <si>
    <t>РВР 3-го энергоблока Березовской ГРЭС. Монтаж помещения для укрытия дренажных насосов в осях 20-21/Д-Е</t>
  </si>
  <si>
    <r>
      <t>Сопротивление теплопередачи 0,4-0,69 м</t>
    </r>
    <r>
      <rPr>
        <b/>
        <sz val="28"/>
        <color theme="1"/>
        <rFont val="Calibri"/>
        <family val="2"/>
        <charset val="204"/>
      </rPr>
      <t>²°С/Вт. Комплектация: замки, ручки, закрыватели, пружины, фиксаторы, петли, ограничители</t>
    </r>
  </si>
  <si>
    <t>1,0*2,1</t>
  </si>
  <si>
    <r>
      <t>Предел огнестойкости не менее EI 15, в комплекте с нащельниками на наружные и внутренние углы, вертикальные стыки, стыки с панелями покрытия, дверные проемы. Состав - два профилированных листа из горячекатанной тонколистовой стали толщиной не менее 0,6мм с полимерным покрытием с шелковисто-матовой поверхностью, цвет RALL 7047. Утеплитель - слой конструкционной базальтовой ваты с орентированным расположением волокон плотностью не менее 115кг/м</t>
    </r>
    <r>
      <rPr>
        <b/>
        <sz val="28"/>
        <color theme="1"/>
        <rFont val="Calibri"/>
        <family val="2"/>
        <charset val="204"/>
      </rPr>
      <t>³</t>
    </r>
    <r>
      <rPr>
        <b/>
        <sz val="28"/>
        <color theme="1"/>
        <rFont val="Times New Roman"/>
        <family val="1"/>
        <charset val="204"/>
      </rPr>
      <t>, толщиной 150мм с коэффициентом теплопроводности не более 0,041Вт/м</t>
    </r>
    <r>
      <rPr>
        <b/>
        <sz val="28"/>
        <color theme="1"/>
        <rFont val="Calibri"/>
        <family val="2"/>
        <charset val="204"/>
      </rPr>
      <t>°С</t>
    </r>
  </si>
  <si>
    <t>Предел огнестойкости не менее EI 15, в комплекте с нащельниками на наружные и внутренние углы, вертикальные стыки, стыки с панелями покрытия, дверные проемы. Состав - два профилированных листа из горячекатанной тонколистовой стали толщиной не менее 0,6мм с полимерным покрытием с шелковисто-матовой поверхностью, цвет RALL 7047. Утеплитель - слой конструкционной базальтовой ваты с орентированным расположением волокон плотностью не менее 115кг/м³, толщиной 150мм с коэффициентом теплопроводности не более 0,041Вт/м°С</t>
  </si>
  <si>
    <r>
      <t>м</t>
    </r>
    <r>
      <rPr>
        <b/>
        <sz val="28"/>
        <rFont val="Calibri"/>
        <family val="2"/>
        <charset val="204"/>
      </rPr>
      <t>³</t>
    </r>
  </si>
  <si>
    <t>ГОСТ 21880-2011</t>
  </si>
  <si>
    <t>2000x1000x50-100</t>
  </si>
  <si>
    <t>Маты МП-100-2000.1000.50</t>
  </si>
  <si>
    <t>4800*1200-7 шт</t>
  </si>
  <si>
    <t>4590*610-1 шт</t>
  </si>
  <si>
    <t>3230*1200-7 шт</t>
  </si>
  <si>
    <t>1000*160-1 шт</t>
  </si>
  <si>
    <t>270*1060 -1 шт</t>
  </si>
  <si>
    <t>2835*1200-2шт</t>
  </si>
  <si>
    <t>2835*1110-1 шт</t>
  </si>
  <si>
    <t>3200*1200-3 шт</t>
  </si>
  <si>
    <t>3200*600-1 шт</t>
  </si>
  <si>
    <t>3200*805-1 шт</t>
  </si>
  <si>
    <t>270*1200-1 шт</t>
  </si>
  <si>
    <t>4360*1200-3 шт</t>
  </si>
  <si>
    <t>3570*1060-1 шт</t>
  </si>
  <si>
    <t>3570*1200-1 шт</t>
  </si>
  <si>
    <t>2265*1060-1 шт</t>
  </si>
  <si>
    <t>2265*1200-1 шт</t>
  </si>
  <si>
    <t>2740*1060-1 шт</t>
  </si>
  <si>
    <t>2740*1200-1 шт</t>
  </si>
  <si>
    <t>3290*1060-1 шт</t>
  </si>
  <si>
    <t>3290*1200-1 шт</t>
  </si>
  <si>
    <t>4210*1060-1 шт</t>
  </si>
  <si>
    <t>4210*1200-1 шт</t>
  </si>
  <si>
    <t>4465*1060-1 шт</t>
  </si>
  <si>
    <t>4465*1200-1 шт</t>
  </si>
  <si>
    <t>3085*1200-2 шт</t>
  </si>
  <si>
    <t>5625*1200-2 шт</t>
  </si>
  <si>
    <t>4050*1200- 2 шт</t>
  </si>
  <si>
    <t>1060*1060-1 шт</t>
  </si>
  <si>
    <t>1060*1200-1 шт</t>
  </si>
  <si>
    <t>3820*1060-1 шт</t>
  </si>
  <si>
    <t>3820*1200-1 шт</t>
  </si>
  <si>
    <t>1400*1060-1 шт</t>
  </si>
  <si>
    <t>4740*1060-1 шт</t>
  </si>
  <si>
    <t>4740*1200-1 шт</t>
  </si>
  <si>
    <t>3440*1200-1 шт</t>
  </si>
  <si>
    <t xml:space="preserve">2000*160-1 шт </t>
  </si>
  <si>
    <t>м2</t>
  </si>
  <si>
    <t>Блок дверной BGR-ZEP-GRP-13-AR 2000х2100мм</t>
  </si>
  <si>
    <t>Блок дверной BGR-ZEP-GRP-13-AR 1000х2100</t>
  </si>
  <si>
    <t>В.А. Катников</t>
  </si>
  <si>
    <r>
      <rPr>
        <b/>
        <sz val="36"/>
        <rFont val="Times New Roman"/>
        <family val="1"/>
        <charset val="204"/>
      </rPr>
      <t xml:space="preserve">Изготовить по чертежу BGR-ZEP-GRP-13-AR        </t>
    </r>
    <r>
      <rPr>
        <b/>
        <sz val="28"/>
        <rFont val="Times New Roman"/>
        <family val="1"/>
        <charset val="204"/>
      </rPr>
      <t xml:space="preserve">                                                      Предел огнестойкости не менее EI 15, в комплекте с нащельниками на наружные и внутренние углы, вертикальные стыки, стыки с панелями покрытия, дверные проемы. Состав - два профилированных листа из горячекатанной тонколистовой стали толщиной не менее 0,6мм с полимерным покрытием с шелковисто-матовой поверхностью, цвет RALL 7047. Утеплитель - слой конструкционной базальтовой ваты с орентированным расположением волокон плотностью не менее 115кг/м³, толщиной 150мм с коэффициентом теплопроводности не более 0,041Вт/м°С</t>
    </r>
  </si>
  <si>
    <r>
      <rPr>
        <b/>
        <sz val="36"/>
        <rFont val="Times New Roman"/>
        <family val="1"/>
        <charset val="204"/>
      </rPr>
      <t>Изготовить по чертежу BGR-ZEP-GRP-13-AR</t>
    </r>
    <r>
      <rPr>
        <b/>
        <sz val="28"/>
        <rFont val="Times New Roman"/>
        <family val="1"/>
        <charset val="204"/>
      </rPr>
      <t xml:space="preserve">                                                              Предел огнестойкости не менее EI 15, в комплекте с нащельниками на наружные и внутренние углы, вертикальные стыки, стыки с панелями покрытия, дверные проемы. Состав - два профилированных листа из горячекатанной тонколистовой стали толщиной не менее 0,6мм с полимерным покрытием с шелковисто-матовой поверхностью, цвет RALL 7047. Утеплитель - слой конструкционной базальтовой ваты с орентированным расположением волокон плотностью не менее 115кг/м³, толщиной 150мм с коэффициентом теплопроводности не более 0,041Вт/м°С</t>
    </r>
  </si>
  <si>
    <r>
      <rPr>
        <b/>
        <sz val="36"/>
        <color theme="1"/>
        <rFont val="Times New Roman"/>
        <family val="1"/>
        <charset val="204"/>
      </rPr>
      <t xml:space="preserve">Изготовить по чертежу BGR-ZEP-GRP-13-AR        </t>
    </r>
    <r>
      <rPr>
        <b/>
        <sz val="28"/>
        <color theme="1"/>
        <rFont val="Times New Roman"/>
        <family val="1"/>
        <charset val="204"/>
      </rPr>
      <t xml:space="preserve">                                              Сопротивление теплопередачи 0,4-0,69 м²°С/Вт. Комплектация: замки, ручки, закрыватели, пружины, фиксаторы, петли, ограничители</t>
    </r>
  </si>
  <si>
    <t>Сэндвич-панель BGR-ZEP-GRP-13-KM</t>
  </si>
  <si>
    <t>Заявка-спецификация №242 от 15.07.2017г. Лот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</si>
</sst>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6"/>
      <name val="Calibri"/>
      <family val="2"/>
      <charset val="204"/>
    </font>
    <font>
      <b/>
      <sz val="28"/>
      <name val="Times New Roman"/>
      <family val="1"/>
      <charset val="204"/>
    </font>
    <font>
      <sz val="28"/>
      <name val="Times New Roman"/>
      <family val="1"/>
      <charset val="204"/>
    </font>
    <font>
      <b/>
      <u/>
      <sz val="28"/>
      <name val="Times New Roman"/>
      <family val="1"/>
      <charset val="204"/>
    </font>
    <font>
      <b/>
      <u/>
      <sz val="28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28"/>
      <color theme="1"/>
      <name val="Calibri"/>
      <family val="2"/>
      <charset val="204"/>
    </font>
    <font>
      <b/>
      <sz val="28"/>
      <color rgb="FF333333"/>
      <name val="Times New Roman"/>
      <family val="1"/>
      <charset val="204"/>
    </font>
    <font>
      <sz val="28"/>
      <name val="Arial"/>
      <family val="2"/>
      <charset val="204"/>
    </font>
    <font>
      <sz val="28"/>
      <color theme="1"/>
      <name val="Arial"/>
      <family val="2"/>
      <charset val="204"/>
    </font>
    <font>
      <b/>
      <sz val="48"/>
      <color theme="1"/>
      <name val="Times New Roman"/>
      <family val="1"/>
      <charset val="204"/>
    </font>
    <font>
      <b/>
      <sz val="48"/>
      <name val="Times New Roman"/>
      <family val="1"/>
      <charset val="204"/>
    </font>
    <font>
      <b/>
      <u/>
      <sz val="48"/>
      <name val="Times New Roman"/>
      <family val="1"/>
      <charset val="204"/>
    </font>
    <font>
      <b/>
      <sz val="28"/>
      <name val="Calibri"/>
      <family val="2"/>
      <charset val="204"/>
    </font>
    <font>
      <b/>
      <sz val="36"/>
      <name val="Times New Roman"/>
      <family val="1"/>
      <charset val="204"/>
    </font>
    <font>
      <b/>
      <sz val="36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2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vertical="top" wrapText="1"/>
    </xf>
    <xf numFmtId="14" fontId="1" fillId="0" borderId="0" xfId="0" applyNumberFormat="1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11" fillId="0" borderId="0" xfId="0" applyFont="1" applyAlignme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4" fillId="0" borderId="1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0" fontId="5" fillId="0" borderId="19" xfId="0" applyFont="1" applyBorder="1" applyAlignment="1">
      <alignment vertical="center" wrapText="1"/>
    </xf>
    <xf numFmtId="0" fontId="5" fillId="0" borderId="21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5" fillId="0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wrapText="1"/>
    </xf>
    <xf numFmtId="4" fontId="5" fillId="0" borderId="15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4" fontId="5" fillId="0" borderId="15" xfId="0" applyNumberFormat="1" applyFont="1" applyFill="1" applyBorder="1" applyAlignment="1">
      <alignment horizontal="center" vertical="center"/>
    </xf>
    <xf numFmtId="14" fontId="5" fillId="0" borderId="15" xfId="0" applyNumberFormat="1" applyFont="1" applyBorder="1" applyAlignment="1">
      <alignment horizontal="center" vertical="center"/>
    </xf>
    <xf numFmtId="4" fontId="5" fillId="0" borderId="23" xfId="0" applyNumberFormat="1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4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0" fillId="0" borderId="0" xfId="0" applyFont="1" applyFill="1" applyBorder="1" applyAlignment="1">
      <alignment vertical="top" wrapText="1"/>
    </xf>
    <xf numFmtId="14" fontId="20" fillId="0" borderId="0" xfId="0" applyNumberFormat="1" applyFont="1" applyFill="1" applyBorder="1" applyAlignment="1">
      <alignment vertical="top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top" wrapText="1"/>
    </xf>
    <xf numFmtId="14" fontId="24" fillId="2" borderId="3" xfId="0" applyNumberFormat="1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164" fontId="20" fillId="0" borderId="1" xfId="0" applyNumberFormat="1" applyFont="1" applyFill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0" fontId="20" fillId="3" borderId="8" xfId="0" applyNumberFormat="1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vertical="center"/>
    </xf>
    <xf numFmtId="165" fontId="20" fillId="3" borderId="1" xfId="0" applyNumberFormat="1" applyFont="1" applyFill="1" applyBorder="1" applyAlignment="1">
      <alignment horizontal="center" vertical="center"/>
    </xf>
    <xf numFmtId="4" fontId="20" fillId="0" borderId="2" xfId="0" applyNumberFormat="1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3" borderId="2" xfId="0" applyFont="1" applyFill="1" applyBorder="1" applyAlignment="1">
      <alignment vertical="center" wrapText="1"/>
    </xf>
    <xf numFmtId="4" fontId="20" fillId="0" borderId="1" xfId="0" applyNumberFormat="1" applyFont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/>
    </xf>
    <xf numFmtId="0" fontId="24" fillId="3" borderId="1" xfId="0" applyFont="1" applyFill="1" applyBorder="1" applyAlignment="1">
      <alignment vertical="center" wrapText="1"/>
    </xf>
    <xf numFmtId="164" fontId="20" fillId="3" borderId="1" xfId="0" applyNumberFormat="1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Border="1" applyAlignment="1">
      <alignment vertical="center" wrapText="1"/>
    </xf>
    <xf numFmtId="165" fontId="20" fillId="0" borderId="5" xfId="0" applyNumberFormat="1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center" vertical="center"/>
    </xf>
    <xf numFmtId="3" fontId="21" fillId="0" borderId="5" xfId="0" applyNumberFormat="1" applyFont="1" applyBorder="1" applyAlignment="1">
      <alignment horizontal="center" vertical="center"/>
    </xf>
    <xf numFmtId="4" fontId="20" fillId="0" borderId="5" xfId="0" applyNumberFormat="1" applyFont="1" applyBorder="1" applyAlignment="1">
      <alignment horizontal="center" vertical="center"/>
    </xf>
    <xf numFmtId="49" fontId="21" fillId="0" borderId="5" xfId="0" applyNumberFormat="1" applyFont="1" applyFill="1" applyBorder="1" applyAlignment="1">
      <alignment horizontal="center" vertical="center"/>
    </xf>
    <xf numFmtId="0" fontId="27" fillId="0" borderId="5" xfId="0" applyFont="1" applyBorder="1" applyAlignment="1">
      <alignment vertical="center" wrapText="1"/>
    </xf>
    <xf numFmtId="0" fontId="25" fillId="0" borderId="5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8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25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9" fillId="0" borderId="0" xfId="0" applyFont="1" applyAlignment="1">
      <alignment horizontal="center"/>
    </xf>
    <xf numFmtId="0" fontId="29" fillId="0" borderId="0" xfId="0" applyFont="1"/>
    <xf numFmtId="14" fontId="29" fillId="0" borderId="0" xfId="0" applyNumberFormat="1" applyFont="1"/>
    <xf numFmtId="0" fontId="24" fillId="0" borderId="0" xfId="0" applyFont="1" applyFill="1" applyBorder="1" applyAlignment="1">
      <alignment vertical="center" wrapText="1"/>
    </xf>
    <xf numFmtId="0" fontId="25" fillId="0" borderId="0" xfId="0" applyFont="1" applyBorder="1" applyAlignment="1">
      <alignment wrapText="1"/>
    </xf>
    <xf numFmtId="0" fontId="25" fillId="0" borderId="0" xfId="0" applyFont="1" applyAlignment="1">
      <alignment horizontal="center"/>
    </xf>
    <xf numFmtId="0" fontId="24" fillId="0" borderId="0" xfId="0" applyFont="1" applyFill="1" applyBorder="1" applyAlignment="1">
      <alignment vertical="top" wrapText="1"/>
    </xf>
    <xf numFmtId="14" fontId="24" fillId="0" borderId="0" xfId="0" applyNumberFormat="1" applyFont="1" applyFill="1" applyBorder="1" applyAlignment="1">
      <alignment vertical="top" wrapText="1"/>
    </xf>
    <xf numFmtId="0" fontId="31" fillId="0" borderId="0" xfId="0" applyFont="1" applyAlignment="1">
      <alignment horizontal="left" vertical="center"/>
    </xf>
    <xf numFmtId="0" fontId="20" fillId="0" borderId="22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4" fontId="20" fillId="6" borderId="1" xfId="0" applyNumberFormat="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0" fillId="0" borderId="25" xfId="0" applyFont="1" applyBorder="1" applyAlignment="1">
      <alignment vertical="center"/>
    </xf>
    <xf numFmtId="4" fontId="20" fillId="0" borderId="2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wrapText="1"/>
    </xf>
    <xf numFmtId="0" fontId="6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5" borderId="2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wrapText="1"/>
    </xf>
    <xf numFmtId="0" fontId="24" fillId="0" borderId="0" xfId="0" applyFont="1" applyBorder="1" applyAlignment="1">
      <alignment horizontal="left" wrapText="1"/>
    </xf>
    <xf numFmtId="0" fontId="30" fillId="0" borderId="0" xfId="0" applyFont="1" applyFill="1" applyBorder="1" applyAlignment="1">
      <alignment horizontal="left" wrapText="1"/>
    </xf>
    <xf numFmtId="0" fontId="31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left" vertical="center" wrapText="1"/>
    </xf>
    <xf numFmtId="0" fontId="32" fillId="3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right" wrapText="1"/>
    </xf>
    <xf numFmtId="0" fontId="24" fillId="0" borderId="2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0"/>
  <sheetViews>
    <sheetView showWhiteSpace="0" view="pageBreakPreview" zoomScale="55" zoomScaleNormal="55" zoomScaleSheetLayoutView="55" zoomScalePageLayoutView="60" workbookViewId="0">
      <selection sqref="A1:XFD1048576"/>
    </sheetView>
  </sheetViews>
  <sheetFormatPr defaultRowHeight="20.25" x14ac:dyDescent="0.3"/>
  <cols>
    <col min="1" max="1" width="10" style="2" customWidth="1"/>
    <col min="2" max="2" width="36.42578125" style="2" customWidth="1"/>
    <col min="3" max="3" width="61.85546875" style="1" customWidth="1"/>
    <col min="4" max="4" width="33" style="1" bestFit="1" customWidth="1"/>
    <col min="5" max="5" width="46.85546875" style="1" customWidth="1"/>
    <col min="6" max="6" width="22.28515625" style="1" hidden="1" customWidth="1"/>
    <col min="7" max="7" width="35.5703125" style="1" customWidth="1"/>
    <col min="8" max="8" width="10.42578125" style="1" customWidth="1"/>
    <col min="9" max="9" width="14.5703125" style="1" customWidth="1"/>
    <col min="10" max="10" width="20.5703125" style="27" customWidth="1"/>
    <col min="11" max="11" width="26" style="1" customWidth="1"/>
    <col min="12" max="12" width="24.42578125" style="7" customWidth="1"/>
    <col min="13" max="13" width="24.42578125" style="1" customWidth="1"/>
    <col min="14" max="14" width="0.42578125" style="1" hidden="1" customWidth="1"/>
    <col min="15" max="15" width="0.7109375" style="1" hidden="1" customWidth="1"/>
    <col min="16" max="16" width="33.7109375" style="1" customWidth="1"/>
    <col min="17" max="17" width="36.42578125" style="1" customWidth="1"/>
    <col min="18" max="19" width="9.140625" style="1"/>
    <col min="20" max="20" width="11.140625" style="1" customWidth="1"/>
    <col min="21" max="21" width="11.28515625" style="1" customWidth="1"/>
    <col min="22" max="16384" width="9.140625" style="1"/>
  </cols>
  <sheetData>
    <row r="1" spans="1:33" ht="26.25" customHeight="1" x14ac:dyDescent="0.3">
      <c r="A1" s="3"/>
      <c r="B1" s="3"/>
      <c r="C1" s="3"/>
      <c r="D1" s="4"/>
      <c r="E1" s="4"/>
      <c r="F1" s="4"/>
      <c r="G1" s="4"/>
      <c r="H1" s="4"/>
      <c r="I1" s="4"/>
      <c r="J1" s="28"/>
      <c r="K1" s="5"/>
      <c r="L1" s="6"/>
      <c r="M1" s="5"/>
      <c r="N1" s="5"/>
      <c r="O1" s="5"/>
      <c r="P1" s="167" t="s">
        <v>15</v>
      </c>
      <c r="Q1" s="167"/>
      <c r="R1" s="30"/>
    </row>
    <row r="2" spans="1:33" ht="47.25" customHeight="1" x14ac:dyDescent="0.3">
      <c r="A2" s="8"/>
      <c r="B2" s="8"/>
      <c r="C2" s="8"/>
      <c r="D2" s="23"/>
      <c r="E2" s="23"/>
      <c r="F2" s="23"/>
      <c r="G2" s="23"/>
      <c r="H2" s="23"/>
      <c r="I2" s="23"/>
      <c r="J2" s="29"/>
      <c r="K2" s="9"/>
      <c r="L2" s="10"/>
      <c r="M2" s="9"/>
      <c r="N2" s="9"/>
      <c r="O2" s="9"/>
      <c r="P2" s="168" t="s">
        <v>16</v>
      </c>
      <c r="Q2" s="168"/>
      <c r="R2" s="31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spans="1:33" ht="39" customHeight="1" x14ac:dyDescent="0.35">
      <c r="A3" s="170"/>
      <c r="B3" s="170"/>
      <c r="C3" s="170"/>
      <c r="D3" s="170"/>
      <c r="E3" s="23"/>
      <c r="F3" s="23"/>
      <c r="G3" s="23"/>
      <c r="H3" s="23"/>
      <c r="I3" s="23"/>
      <c r="J3" s="29"/>
      <c r="K3" s="171"/>
      <c r="L3" s="171"/>
      <c r="M3" s="171"/>
      <c r="N3" s="9"/>
      <c r="O3" s="9"/>
      <c r="P3" s="168" t="s">
        <v>17</v>
      </c>
      <c r="Q3" s="168"/>
      <c r="R3" s="11"/>
      <c r="S3"/>
      <c r="T3" s="24"/>
      <c r="U3" s="24"/>
      <c r="V3" s="24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</row>
    <row r="4" spans="1:33" ht="29.25" customHeight="1" x14ac:dyDescent="0.3">
      <c r="A4" s="170" t="s">
        <v>23</v>
      </c>
      <c r="B4" s="170"/>
      <c r="C4" s="170"/>
      <c r="D4" s="170"/>
      <c r="E4" s="23"/>
      <c r="F4" s="23"/>
      <c r="G4" s="23"/>
      <c r="H4" s="23"/>
      <c r="I4" s="23"/>
      <c r="J4" s="29"/>
      <c r="K4" s="171"/>
      <c r="L4" s="171"/>
      <c r="M4" s="171"/>
      <c r="N4" s="9"/>
      <c r="O4" s="9"/>
      <c r="P4" s="173" t="s">
        <v>18</v>
      </c>
      <c r="Q4" s="173"/>
      <c r="R4" s="32"/>
      <c r="S4"/>
      <c r="T4" s="24"/>
      <c r="U4" s="24"/>
      <c r="V4" s="24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</row>
    <row r="5" spans="1:33" ht="30.75" customHeight="1" x14ac:dyDescent="0.25">
      <c r="A5" s="172" t="s">
        <v>36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2"/>
      <c r="S5"/>
      <c r="T5" s="24"/>
      <c r="U5" s="24"/>
      <c r="V5" s="24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spans="1:33" ht="28.5" customHeight="1" x14ac:dyDescent="0.25">
      <c r="A6" s="174" t="s">
        <v>35</v>
      </c>
      <c r="B6" s="174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/>
      <c r="S6"/>
      <c r="T6" s="24"/>
      <c r="U6" s="24"/>
      <c r="V6" s="24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23.25" customHeight="1" thickBot="1" x14ac:dyDescent="0.35">
      <c r="A7" s="176"/>
      <c r="B7" s="176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/>
      <c r="S7"/>
      <c r="T7" s="24"/>
      <c r="U7" s="24"/>
      <c r="V7" s="24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16.25" customHeight="1" thickBot="1" x14ac:dyDescent="0.3">
      <c r="A8" s="17" t="s">
        <v>10</v>
      </c>
      <c r="B8" s="47" t="s">
        <v>22</v>
      </c>
      <c r="C8" s="15" t="s">
        <v>3</v>
      </c>
      <c r="D8" s="15" t="s">
        <v>4</v>
      </c>
      <c r="E8" s="55" t="s">
        <v>30</v>
      </c>
      <c r="F8" s="15" t="s">
        <v>5</v>
      </c>
      <c r="G8" s="15" t="s">
        <v>6</v>
      </c>
      <c r="H8" s="15" t="s">
        <v>14</v>
      </c>
      <c r="I8" s="15" t="s">
        <v>20</v>
      </c>
      <c r="J8" s="15" t="s">
        <v>21</v>
      </c>
      <c r="K8" s="16" t="s">
        <v>11</v>
      </c>
      <c r="L8" s="18" t="s">
        <v>7</v>
      </c>
      <c r="M8" s="15" t="s">
        <v>12</v>
      </c>
      <c r="N8" s="15" t="s">
        <v>0</v>
      </c>
      <c r="O8" s="15" t="s">
        <v>1</v>
      </c>
      <c r="P8" s="16" t="s">
        <v>8</v>
      </c>
      <c r="Q8" s="15" t="s">
        <v>9</v>
      </c>
      <c r="R8"/>
      <c r="S8"/>
      <c r="T8" s="24"/>
      <c r="U8" s="24"/>
      <c r="V8" s="26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27" customHeight="1" thickBot="1" x14ac:dyDescent="0.3">
      <c r="A9" s="41">
        <v>1</v>
      </c>
      <c r="B9" s="52">
        <v>2</v>
      </c>
      <c r="C9" s="41">
        <v>3</v>
      </c>
      <c r="D9" s="52">
        <v>4</v>
      </c>
      <c r="E9" s="41">
        <v>5</v>
      </c>
      <c r="F9" s="52">
        <v>6</v>
      </c>
      <c r="G9" s="41">
        <v>7</v>
      </c>
      <c r="H9" s="52">
        <v>8</v>
      </c>
      <c r="I9" s="41">
        <v>9</v>
      </c>
      <c r="J9" s="52">
        <v>10</v>
      </c>
      <c r="K9" s="41">
        <v>11</v>
      </c>
      <c r="L9" s="52">
        <v>12</v>
      </c>
      <c r="M9" s="41">
        <v>13</v>
      </c>
      <c r="N9" s="52">
        <v>14</v>
      </c>
      <c r="O9" s="41">
        <v>15</v>
      </c>
      <c r="P9" s="52">
        <v>16</v>
      </c>
      <c r="Q9" s="41">
        <v>17</v>
      </c>
      <c r="R9"/>
      <c r="S9"/>
      <c r="T9"/>
      <c r="U9"/>
      <c r="V9"/>
    </row>
    <row r="10" spans="1:33" ht="36.950000000000003" customHeight="1" x14ac:dyDescent="0.3">
      <c r="A10" s="51">
        <v>1</v>
      </c>
      <c r="B10" s="70"/>
      <c r="C10" s="51" t="s">
        <v>37</v>
      </c>
      <c r="D10" s="51" t="s">
        <v>43</v>
      </c>
      <c r="E10" s="51" t="s">
        <v>40</v>
      </c>
      <c r="F10" s="49"/>
      <c r="G10" s="68" t="s">
        <v>38</v>
      </c>
      <c r="H10" s="51" t="s">
        <v>41</v>
      </c>
      <c r="I10" s="51">
        <v>0.02</v>
      </c>
      <c r="J10" s="69"/>
      <c r="K10" s="50">
        <f>J10*I10</f>
        <v>0</v>
      </c>
      <c r="L10" s="43">
        <v>43009</v>
      </c>
      <c r="M10" s="69"/>
      <c r="N10" s="69"/>
      <c r="O10" s="69"/>
      <c r="P10" s="182" t="s">
        <v>31</v>
      </c>
      <c r="Q10" s="184" t="s">
        <v>32</v>
      </c>
      <c r="R10"/>
      <c r="S10"/>
      <c r="T10"/>
      <c r="U10"/>
      <c r="V10"/>
    </row>
    <row r="11" spans="1:33" s="59" customFormat="1" ht="36.950000000000003" customHeight="1" x14ac:dyDescent="0.3">
      <c r="A11" s="40">
        <v>2</v>
      </c>
      <c r="B11" s="56"/>
      <c r="C11" s="51" t="s">
        <v>37</v>
      </c>
      <c r="D11" s="51" t="s">
        <v>39</v>
      </c>
      <c r="E11" s="57" t="s">
        <v>40</v>
      </c>
      <c r="F11" s="49"/>
      <c r="G11" s="56" t="s">
        <v>38</v>
      </c>
      <c r="H11" s="42" t="s">
        <v>41</v>
      </c>
      <c r="I11" s="67">
        <v>1.23</v>
      </c>
      <c r="J11" s="50"/>
      <c r="K11" s="50">
        <f>J11*I11</f>
        <v>0</v>
      </c>
      <c r="L11" s="43">
        <v>43009</v>
      </c>
      <c r="M11" s="66"/>
      <c r="N11" s="51"/>
      <c r="O11" s="51"/>
      <c r="P11" s="183"/>
      <c r="Q11" s="185"/>
      <c r="R11" s="58"/>
      <c r="S11" s="58"/>
      <c r="T11" s="58"/>
      <c r="U11" s="58"/>
      <c r="V11" s="58"/>
    </row>
    <row r="12" spans="1:33" s="59" customFormat="1" ht="36.950000000000003" customHeight="1" x14ac:dyDescent="0.3">
      <c r="A12" s="51">
        <v>3</v>
      </c>
      <c r="B12" s="63"/>
      <c r="C12" s="51" t="s">
        <v>37</v>
      </c>
      <c r="D12" s="51" t="s">
        <v>44</v>
      </c>
      <c r="E12" s="57" t="s">
        <v>40</v>
      </c>
      <c r="F12" s="49"/>
      <c r="G12" s="56" t="s">
        <v>38</v>
      </c>
      <c r="H12" s="42" t="s">
        <v>41</v>
      </c>
      <c r="I12" s="67">
        <v>0.02</v>
      </c>
      <c r="J12" s="50"/>
      <c r="K12" s="50">
        <f>J12*I12</f>
        <v>0</v>
      </c>
      <c r="L12" s="43">
        <v>43009</v>
      </c>
      <c r="M12" s="65"/>
      <c r="N12" s="51"/>
      <c r="O12" s="51"/>
      <c r="P12" s="183"/>
      <c r="Q12" s="185"/>
      <c r="R12" s="58"/>
      <c r="S12" s="58"/>
      <c r="T12" s="58"/>
      <c r="U12" s="58"/>
      <c r="V12" s="58"/>
    </row>
    <row r="13" spans="1:33" s="59" customFormat="1" ht="36.950000000000003" customHeight="1" x14ac:dyDescent="0.3">
      <c r="A13" s="40">
        <v>4</v>
      </c>
      <c r="B13" s="56"/>
      <c r="C13" s="57" t="s">
        <v>37</v>
      </c>
      <c r="D13" s="57" t="s">
        <v>42</v>
      </c>
      <c r="E13" s="57" t="s">
        <v>40</v>
      </c>
      <c r="F13" s="49"/>
      <c r="G13" s="56" t="s">
        <v>38</v>
      </c>
      <c r="H13" s="42" t="s">
        <v>41</v>
      </c>
      <c r="I13" s="67">
        <v>0.68</v>
      </c>
      <c r="J13" s="50"/>
      <c r="K13" s="50">
        <f t="shared" ref="K13:K64" si="0">J13*I13</f>
        <v>0</v>
      </c>
      <c r="L13" s="43">
        <v>43009</v>
      </c>
      <c r="M13" s="66"/>
      <c r="N13" s="51"/>
      <c r="O13" s="51"/>
      <c r="P13" s="183"/>
      <c r="Q13" s="185"/>
      <c r="R13" s="58"/>
      <c r="S13" s="58"/>
      <c r="T13" s="58"/>
      <c r="U13" s="58"/>
      <c r="V13" s="58"/>
    </row>
    <row r="14" spans="1:33" s="59" customFormat="1" ht="33" customHeight="1" x14ac:dyDescent="0.3">
      <c r="A14" s="51">
        <v>5</v>
      </c>
      <c r="B14" s="56"/>
      <c r="C14" s="57" t="s">
        <v>37</v>
      </c>
      <c r="D14" s="57" t="s">
        <v>45</v>
      </c>
      <c r="E14" s="57" t="s">
        <v>46</v>
      </c>
      <c r="F14" s="49"/>
      <c r="G14" s="56" t="s">
        <v>38</v>
      </c>
      <c r="H14" s="42" t="s">
        <v>41</v>
      </c>
      <c r="I14" s="67">
        <v>3.76</v>
      </c>
      <c r="J14" s="50"/>
      <c r="K14" s="50">
        <f t="shared" si="0"/>
        <v>0</v>
      </c>
      <c r="L14" s="43">
        <v>43009</v>
      </c>
      <c r="M14" s="66"/>
      <c r="N14" s="51"/>
      <c r="O14" s="51"/>
      <c r="P14" s="183"/>
      <c r="Q14" s="185"/>
      <c r="R14" s="58"/>
      <c r="S14" s="58"/>
      <c r="T14" s="58"/>
      <c r="U14" s="58"/>
      <c r="V14" s="58"/>
    </row>
    <row r="15" spans="1:33" s="59" customFormat="1" ht="36" customHeight="1" x14ac:dyDescent="0.3">
      <c r="A15" s="40">
        <v>6</v>
      </c>
      <c r="B15" s="56"/>
      <c r="C15" s="57" t="s">
        <v>47</v>
      </c>
      <c r="D15" s="57" t="s">
        <v>50</v>
      </c>
      <c r="E15" s="57" t="s">
        <v>46</v>
      </c>
      <c r="F15" s="49"/>
      <c r="G15" s="56" t="s">
        <v>38</v>
      </c>
      <c r="H15" s="42" t="s">
        <v>41</v>
      </c>
      <c r="I15" s="67">
        <v>1.1000000000000001</v>
      </c>
      <c r="J15" s="50"/>
      <c r="K15" s="50">
        <f t="shared" si="0"/>
        <v>0</v>
      </c>
      <c r="L15" s="43">
        <v>43009</v>
      </c>
      <c r="M15" s="66"/>
      <c r="N15" s="51"/>
      <c r="O15" s="51"/>
      <c r="P15" s="183"/>
      <c r="Q15" s="185"/>
      <c r="R15" s="58"/>
      <c r="S15" s="58"/>
      <c r="T15" s="58"/>
      <c r="U15" s="58"/>
      <c r="V15" s="58"/>
    </row>
    <row r="16" spans="1:33" s="59" customFormat="1" ht="27" customHeight="1" x14ac:dyDescent="0.3">
      <c r="A16" s="51">
        <v>7</v>
      </c>
      <c r="B16" s="56"/>
      <c r="C16" s="57" t="s">
        <v>48</v>
      </c>
      <c r="D16" s="57" t="s">
        <v>49</v>
      </c>
      <c r="E16" s="57" t="s">
        <v>46</v>
      </c>
      <c r="F16" s="49"/>
      <c r="G16" s="56" t="s">
        <v>38</v>
      </c>
      <c r="H16" s="42" t="s">
        <v>41</v>
      </c>
      <c r="I16" s="67">
        <v>0.65</v>
      </c>
      <c r="J16" s="50"/>
      <c r="K16" s="50">
        <f t="shared" si="0"/>
        <v>0</v>
      </c>
      <c r="L16" s="43">
        <v>43009</v>
      </c>
      <c r="M16" s="66"/>
      <c r="N16" s="51"/>
      <c r="O16" s="51"/>
      <c r="P16" s="183"/>
      <c r="Q16" s="185"/>
      <c r="R16" s="58"/>
      <c r="S16" s="58"/>
      <c r="T16" s="58"/>
      <c r="U16" s="58"/>
      <c r="V16" s="58"/>
    </row>
    <row r="17" spans="1:22" s="59" customFormat="1" ht="38.25" customHeight="1" x14ac:dyDescent="0.3">
      <c r="A17" s="40">
        <v>8</v>
      </c>
      <c r="B17" s="56"/>
      <c r="C17" s="57" t="s">
        <v>51</v>
      </c>
      <c r="D17" s="57" t="s">
        <v>45</v>
      </c>
      <c r="E17" s="57" t="s">
        <v>40</v>
      </c>
      <c r="F17" s="49"/>
      <c r="G17" s="71" t="s">
        <v>52</v>
      </c>
      <c r="H17" s="42" t="s">
        <v>41</v>
      </c>
      <c r="I17" s="67">
        <v>9.42</v>
      </c>
      <c r="J17" s="50"/>
      <c r="K17" s="50">
        <f t="shared" si="0"/>
        <v>0</v>
      </c>
      <c r="L17" s="43">
        <v>43009</v>
      </c>
      <c r="M17" s="66"/>
      <c r="N17" s="51"/>
      <c r="O17" s="51"/>
      <c r="P17" s="183"/>
      <c r="Q17" s="185"/>
      <c r="R17" s="58"/>
      <c r="S17" s="58"/>
      <c r="T17" s="58"/>
      <c r="U17" s="58"/>
      <c r="V17" s="58"/>
    </row>
    <row r="18" spans="1:22" s="59" customFormat="1" ht="45" customHeight="1" x14ac:dyDescent="0.3">
      <c r="A18" s="51">
        <v>9</v>
      </c>
      <c r="B18" s="56"/>
      <c r="C18" s="57" t="s">
        <v>53</v>
      </c>
      <c r="D18" s="57" t="s">
        <v>54</v>
      </c>
      <c r="E18" s="57" t="s">
        <v>40</v>
      </c>
      <c r="F18" s="49"/>
      <c r="G18" s="56" t="s">
        <v>55</v>
      </c>
      <c r="H18" s="42" t="s">
        <v>41</v>
      </c>
      <c r="I18" s="67">
        <v>1.03</v>
      </c>
      <c r="J18" s="50"/>
      <c r="K18" s="50">
        <f t="shared" si="0"/>
        <v>0</v>
      </c>
      <c r="L18" s="43">
        <v>43009</v>
      </c>
      <c r="M18" s="66"/>
      <c r="N18" s="51"/>
      <c r="O18" s="51"/>
      <c r="P18" s="183"/>
      <c r="Q18" s="185"/>
      <c r="R18" s="58"/>
      <c r="S18" s="58"/>
      <c r="T18" s="58"/>
      <c r="U18" s="58"/>
      <c r="V18" s="58"/>
    </row>
    <row r="19" spans="1:22" s="59" customFormat="1" ht="42" customHeight="1" x14ac:dyDescent="0.3">
      <c r="A19" s="40">
        <v>10</v>
      </c>
      <c r="B19" s="56"/>
      <c r="C19" s="57" t="s">
        <v>53</v>
      </c>
      <c r="D19" s="57" t="s">
        <v>56</v>
      </c>
      <c r="E19" s="57" t="s">
        <v>46</v>
      </c>
      <c r="F19" s="49"/>
      <c r="G19" s="56" t="s">
        <v>55</v>
      </c>
      <c r="H19" s="42" t="s">
        <v>41</v>
      </c>
      <c r="I19" s="67">
        <v>0.3</v>
      </c>
      <c r="J19" s="50"/>
      <c r="K19" s="50">
        <f t="shared" si="0"/>
        <v>0</v>
      </c>
      <c r="L19" s="43">
        <v>43009</v>
      </c>
      <c r="M19" s="66"/>
      <c r="N19" s="51"/>
      <c r="O19" s="51"/>
      <c r="P19" s="183"/>
      <c r="Q19" s="185"/>
      <c r="R19" s="58"/>
      <c r="S19" s="58"/>
      <c r="T19" s="58"/>
      <c r="U19" s="58"/>
      <c r="V19" s="58"/>
    </row>
    <row r="20" spans="1:22" s="59" customFormat="1" ht="43.5" customHeight="1" x14ac:dyDescent="0.3">
      <c r="A20" s="51">
        <v>11</v>
      </c>
      <c r="B20" s="56"/>
      <c r="C20" s="57" t="s">
        <v>53</v>
      </c>
      <c r="D20" s="57" t="s">
        <v>57</v>
      </c>
      <c r="E20" s="57" t="s">
        <v>46</v>
      </c>
      <c r="F20" s="49"/>
      <c r="G20" s="56" t="s">
        <v>55</v>
      </c>
      <c r="H20" s="42" t="s">
        <v>41</v>
      </c>
      <c r="I20" s="67">
        <v>0.41</v>
      </c>
      <c r="J20" s="50"/>
      <c r="K20" s="50">
        <f t="shared" si="0"/>
        <v>0</v>
      </c>
      <c r="L20" s="43">
        <v>43009</v>
      </c>
      <c r="M20" s="66"/>
      <c r="N20" s="51"/>
      <c r="O20" s="51"/>
      <c r="P20" s="183"/>
      <c r="Q20" s="185"/>
      <c r="R20" s="58"/>
      <c r="S20" s="58"/>
      <c r="T20" s="58"/>
      <c r="U20" s="58"/>
      <c r="V20" s="58"/>
    </row>
    <row r="21" spans="1:22" s="59" customFormat="1" ht="45" customHeight="1" x14ac:dyDescent="0.3">
      <c r="A21" s="40">
        <v>12</v>
      </c>
      <c r="B21" s="56"/>
      <c r="C21" s="57" t="s">
        <v>60</v>
      </c>
      <c r="D21" s="57" t="s">
        <v>58</v>
      </c>
      <c r="E21" s="57" t="s">
        <v>40</v>
      </c>
      <c r="F21" s="49"/>
      <c r="G21" s="57" t="s">
        <v>59</v>
      </c>
      <c r="H21" s="42" t="s">
        <v>41</v>
      </c>
      <c r="I21" s="67">
        <v>0.1</v>
      </c>
      <c r="J21" s="50"/>
      <c r="K21" s="50">
        <f t="shared" si="0"/>
        <v>0</v>
      </c>
      <c r="L21" s="43">
        <v>43009</v>
      </c>
      <c r="M21" s="66"/>
      <c r="N21" s="51"/>
      <c r="O21" s="51"/>
      <c r="P21" s="183"/>
      <c r="Q21" s="185"/>
      <c r="R21" s="58"/>
      <c r="S21" s="58"/>
      <c r="T21" s="58"/>
      <c r="U21" s="58"/>
      <c r="V21" s="58"/>
    </row>
    <row r="22" spans="1:22" s="59" customFormat="1" ht="46.5" customHeight="1" x14ac:dyDescent="0.3">
      <c r="A22" s="51">
        <v>13</v>
      </c>
      <c r="B22" s="60"/>
      <c r="C22" s="57" t="s">
        <v>63</v>
      </c>
      <c r="D22" s="48" t="s">
        <v>61</v>
      </c>
      <c r="E22" s="57" t="s">
        <v>46</v>
      </c>
      <c r="F22" s="49"/>
      <c r="G22" s="56" t="s">
        <v>62</v>
      </c>
      <c r="H22" s="42" t="s">
        <v>41</v>
      </c>
      <c r="I22" s="67">
        <v>0.14000000000000001</v>
      </c>
      <c r="J22" s="50"/>
      <c r="K22" s="50">
        <f t="shared" si="0"/>
        <v>0</v>
      </c>
      <c r="L22" s="43">
        <v>43009</v>
      </c>
      <c r="M22" s="66"/>
      <c r="N22" s="51"/>
      <c r="O22" s="51"/>
      <c r="P22" s="183"/>
      <c r="Q22" s="185"/>
      <c r="R22" s="58"/>
      <c r="S22" s="58"/>
      <c r="T22" s="58"/>
      <c r="U22" s="58"/>
      <c r="V22" s="58"/>
    </row>
    <row r="23" spans="1:22" s="59" customFormat="1" ht="36.950000000000003" customHeight="1" x14ac:dyDescent="0.3">
      <c r="A23" s="40">
        <v>14</v>
      </c>
      <c r="B23" s="60"/>
      <c r="C23" s="57" t="s">
        <v>64</v>
      </c>
      <c r="D23" s="48" t="s">
        <v>65</v>
      </c>
      <c r="E23" s="57" t="s">
        <v>40</v>
      </c>
      <c r="F23" s="49"/>
      <c r="G23" s="57" t="s">
        <v>66</v>
      </c>
      <c r="H23" s="42" t="s">
        <v>41</v>
      </c>
      <c r="I23" s="67">
        <v>1.1000000000000001</v>
      </c>
      <c r="J23" s="50"/>
      <c r="K23" s="50">
        <f t="shared" si="0"/>
        <v>0</v>
      </c>
      <c r="L23" s="43">
        <v>43009</v>
      </c>
      <c r="M23" s="66"/>
      <c r="N23" s="51"/>
      <c r="O23" s="51"/>
      <c r="P23" s="183"/>
      <c r="Q23" s="185"/>
      <c r="R23" s="58"/>
      <c r="S23" s="58"/>
      <c r="T23" s="58"/>
      <c r="U23" s="58"/>
      <c r="V23" s="58"/>
    </row>
    <row r="24" spans="1:22" s="59" customFormat="1" ht="36.950000000000003" customHeight="1" x14ac:dyDescent="0.3">
      <c r="A24" s="51">
        <v>15</v>
      </c>
      <c r="B24" s="60"/>
      <c r="C24" s="57" t="s">
        <v>64</v>
      </c>
      <c r="D24" s="48" t="s">
        <v>65</v>
      </c>
      <c r="E24" s="57" t="s">
        <v>46</v>
      </c>
      <c r="F24" s="49"/>
      <c r="G24" s="57" t="s">
        <v>66</v>
      </c>
      <c r="H24" s="42" t="s">
        <v>41</v>
      </c>
      <c r="I24" s="67">
        <v>1.33</v>
      </c>
      <c r="J24" s="50"/>
      <c r="K24" s="50">
        <f t="shared" si="0"/>
        <v>0</v>
      </c>
      <c r="L24" s="43">
        <v>43009</v>
      </c>
      <c r="M24" s="66"/>
      <c r="N24" s="51"/>
      <c r="O24" s="51"/>
      <c r="P24" s="183"/>
      <c r="Q24" s="185"/>
      <c r="R24" s="58"/>
      <c r="S24" s="58"/>
      <c r="T24" s="58"/>
      <c r="U24" s="58"/>
      <c r="V24" s="58"/>
    </row>
    <row r="25" spans="1:22" s="59" customFormat="1" ht="36.950000000000003" customHeight="1" x14ac:dyDescent="0.3">
      <c r="A25" s="40">
        <v>16</v>
      </c>
      <c r="B25" s="60"/>
      <c r="C25" s="57" t="s">
        <v>64</v>
      </c>
      <c r="D25" s="48" t="s">
        <v>67</v>
      </c>
      <c r="E25" s="57" t="s">
        <v>40</v>
      </c>
      <c r="F25" s="49"/>
      <c r="G25" s="57" t="s">
        <v>66</v>
      </c>
      <c r="H25" s="42" t="s">
        <v>41</v>
      </c>
      <c r="I25" s="67">
        <v>2.36</v>
      </c>
      <c r="J25" s="50"/>
      <c r="K25" s="50">
        <f t="shared" si="0"/>
        <v>0</v>
      </c>
      <c r="L25" s="43">
        <v>43009</v>
      </c>
      <c r="M25" s="66"/>
      <c r="N25" s="51"/>
      <c r="O25" s="51"/>
      <c r="P25" s="183"/>
      <c r="Q25" s="185"/>
      <c r="R25" s="58"/>
      <c r="S25" s="58"/>
      <c r="T25" s="58"/>
      <c r="U25" s="58"/>
      <c r="V25" s="58"/>
    </row>
    <row r="26" spans="1:22" s="59" customFormat="1" ht="36.950000000000003" customHeight="1" x14ac:dyDescent="0.3">
      <c r="A26" s="51">
        <v>17</v>
      </c>
      <c r="B26" s="60"/>
      <c r="C26" s="57" t="s">
        <v>64</v>
      </c>
      <c r="D26" s="48" t="s">
        <v>68</v>
      </c>
      <c r="E26" s="57" t="s">
        <v>40</v>
      </c>
      <c r="F26" s="49"/>
      <c r="G26" s="57" t="s">
        <v>66</v>
      </c>
      <c r="H26" s="42" t="s">
        <v>41</v>
      </c>
      <c r="I26" s="67">
        <v>2.37</v>
      </c>
      <c r="J26" s="50"/>
      <c r="K26" s="50">
        <f t="shared" si="0"/>
        <v>0</v>
      </c>
      <c r="L26" s="43">
        <v>43009</v>
      </c>
      <c r="M26" s="66"/>
      <c r="N26" s="51"/>
      <c r="O26" s="51"/>
      <c r="P26" s="183"/>
      <c r="Q26" s="185"/>
      <c r="R26" s="58"/>
      <c r="S26" s="58"/>
      <c r="T26" s="58"/>
      <c r="U26" s="58"/>
      <c r="V26" s="58"/>
    </row>
    <row r="27" spans="1:22" s="59" customFormat="1" ht="47.25" customHeight="1" x14ac:dyDescent="0.3">
      <c r="A27" s="40">
        <v>18</v>
      </c>
      <c r="B27" s="60"/>
      <c r="C27" s="57" t="s">
        <v>71</v>
      </c>
      <c r="D27" s="48" t="s">
        <v>69</v>
      </c>
      <c r="E27" s="57" t="s">
        <v>46</v>
      </c>
      <c r="F27" s="49"/>
      <c r="G27" s="56" t="s">
        <v>70</v>
      </c>
      <c r="H27" s="42" t="s">
        <v>41</v>
      </c>
      <c r="I27" s="67">
        <v>1.29</v>
      </c>
      <c r="J27" s="50"/>
      <c r="K27" s="50">
        <f t="shared" si="0"/>
        <v>0</v>
      </c>
      <c r="L27" s="43">
        <v>43009</v>
      </c>
      <c r="M27" s="66"/>
      <c r="N27" s="51"/>
      <c r="O27" s="51"/>
      <c r="P27" s="183"/>
      <c r="Q27" s="185"/>
      <c r="R27" s="58"/>
      <c r="S27" s="58"/>
      <c r="T27" s="58"/>
      <c r="U27" s="58"/>
      <c r="V27" s="58"/>
    </row>
    <row r="28" spans="1:22" s="59" customFormat="1" ht="36.950000000000003" customHeight="1" x14ac:dyDescent="0.3">
      <c r="A28" s="51">
        <v>19</v>
      </c>
      <c r="B28" s="60"/>
      <c r="C28" s="57" t="s">
        <v>74</v>
      </c>
      <c r="D28" s="48" t="s">
        <v>73</v>
      </c>
      <c r="E28" s="57" t="s">
        <v>40</v>
      </c>
      <c r="F28" s="49"/>
      <c r="G28" s="57" t="s">
        <v>72</v>
      </c>
      <c r="H28" s="42" t="s">
        <v>41</v>
      </c>
      <c r="I28" s="67">
        <v>0.08</v>
      </c>
      <c r="J28" s="50"/>
      <c r="K28" s="50">
        <f t="shared" si="0"/>
        <v>0</v>
      </c>
      <c r="L28" s="43">
        <v>43009</v>
      </c>
      <c r="M28" s="66"/>
      <c r="N28" s="51"/>
      <c r="O28" s="51"/>
      <c r="P28" s="183"/>
      <c r="Q28" s="185"/>
      <c r="R28" s="58"/>
      <c r="S28" s="58"/>
      <c r="T28" s="58"/>
      <c r="U28" s="58"/>
      <c r="V28" s="58"/>
    </row>
    <row r="29" spans="1:22" s="59" customFormat="1" ht="42" customHeight="1" x14ac:dyDescent="0.3">
      <c r="A29" s="40">
        <v>20</v>
      </c>
      <c r="B29" s="60"/>
      <c r="C29" s="57" t="s">
        <v>77</v>
      </c>
      <c r="D29" s="48" t="s">
        <v>75</v>
      </c>
      <c r="E29" s="57" t="s">
        <v>40</v>
      </c>
      <c r="F29" s="49"/>
      <c r="G29" s="57" t="s">
        <v>76</v>
      </c>
      <c r="H29" s="42" t="s">
        <v>41</v>
      </c>
      <c r="I29" s="67">
        <v>6.0000000000000001E-3</v>
      </c>
      <c r="J29" s="50"/>
      <c r="K29" s="50">
        <f t="shared" si="0"/>
        <v>0</v>
      </c>
      <c r="L29" s="43">
        <v>43009</v>
      </c>
      <c r="M29" s="66"/>
      <c r="N29" s="51"/>
      <c r="O29" s="51"/>
      <c r="P29" s="183"/>
      <c r="Q29" s="185"/>
      <c r="R29" s="58"/>
      <c r="S29" s="58"/>
      <c r="T29" s="58"/>
      <c r="U29" s="58"/>
      <c r="V29" s="58"/>
    </row>
    <row r="30" spans="1:22" s="59" customFormat="1" ht="42" customHeight="1" x14ac:dyDescent="0.3">
      <c r="A30" s="51">
        <v>21</v>
      </c>
      <c r="B30" s="60"/>
      <c r="C30" s="57" t="s">
        <v>77</v>
      </c>
      <c r="D30" s="48" t="s">
        <v>78</v>
      </c>
      <c r="E30" s="57" t="s">
        <v>46</v>
      </c>
      <c r="F30" s="49"/>
      <c r="G30" s="57" t="s">
        <v>76</v>
      </c>
      <c r="H30" s="42" t="s">
        <v>41</v>
      </c>
      <c r="I30" s="67">
        <v>0.36</v>
      </c>
      <c r="J30" s="50"/>
      <c r="K30" s="50">
        <f t="shared" si="0"/>
        <v>0</v>
      </c>
      <c r="L30" s="43">
        <v>43009</v>
      </c>
      <c r="M30" s="66"/>
      <c r="N30" s="51"/>
      <c r="O30" s="51"/>
      <c r="P30" s="183"/>
      <c r="Q30" s="185"/>
      <c r="R30" s="58"/>
      <c r="S30" s="58"/>
      <c r="T30" s="58"/>
      <c r="U30" s="58"/>
      <c r="V30" s="58"/>
    </row>
    <row r="31" spans="1:22" s="59" customFormat="1" ht="43.5" customHeight="1" x14ac:dyDescent="0.3">
      <c r="A31" s="40">
        <v>22</v>
      </c>
      <c r="B31" s="60"/>
      <c r="C31" s="57" t="s">
        <v>79</v>
      </c>
      <c r="D31" s="48" t="s">
        <v>89</v>
      </c>
      <c r="E31" s="45" t="s">
        <v>87</v>
      </c>
      <c r="F31" s="49"/>
      <c r="G31" s="57" t="s">
        <v>81</v>
      </c>
      <c r="H31" s="42" t="s">
        <v>82</v>
      </c>
      <c r="I31" s="67">
        <v>7</v>
      </c>
      <c r="J31" s="50"/>
      <c r="K31" s="50">
        <f t="shared" si="0"/>
        <v>0</v>
      </c>
      <c r="L31" s="43">
        <v>43009</v>
      </c>
      <c r="M31" s="66"/>
      <c r="N31" s="51"/>
      <c r="O31" s="51"/>
      <c r="P31" s="183"/>
      <c r="Q31" s="185"/>
      <c r="R31" s="58"/>
      <c r="S31" s="58"/>
      <c r="T31" s="58"/>
      <c r="U31" s="58"/>
      <c r="V31" s="58"/>
    </row>
    <row r="32" spans="1:22" s="59" customFormat="1" ht="36.950000000000003" customHeight="1" x14ac:dyDescent="0.3">
      <c r="A32" s="51">
        <v>23</v>
      </c>
      <c r="B32" s="60"/>
      <c r="C32" s="57" t="s">
        <v>84</v>
      </c>
      <c r="D32" s="48" t="s">
        <v>80</v>
      </c>
      <c r="E32" s="45"/>
      <c r="F32" s="49"/>
      <c r="G32" s="57" t="s">
        <v>83</v>
      </c>
      <c r="H32" s="42" t="s">
        <v>82</v>
      </c>
      <c r="I32" s="67">
        <v>7</v>
      </c>
      <c r="J32" s="50"/>
      <c r="K32" s="50">
        <f t="shared" si="0"/>
        <v>0</v>
      </c>
      <c r="L32" s="43">
        <v>43009</v>
      </c>
      <c r="M32" s="66"/>
      <c r="N32" s="51"/>
      <c r="O32" s="51"/>
      <c r="P32" s="183"/>
      <c r="Q32" s="185"/>
      <c r="R32" s="58"/>
      <c r="S32" s="58"/>
      <c r="T32" s="58"/>
      <c r="U32" s="58"/>
      <c r="V32" s="58"/>
    </row>
    <row r="33" spans="1:22" s="59" customFormat="1" ht="42" customHeight="1" x14ac:dyDescent="0.3">
      <c r="A33" s="76">
        <v>24</v>
      </c>
      <c r="B33" s="77"/>
      <c r="C33" s="78" t="s">
        <v>86</v>
      </c>
      <c r="D33" s="79" t="s">
        <v>80</v>
      </c>
      <c r="E33" s="80" t="s">
        <v>88</v>
      </c>
      <c r="F33" s="81"/>
      <c r="G33" s="78" t="s">
        <v>85</v>
      </c>
      <c r="H33" s="82" t="s">
        <v>82</v>
      </c>
      <c r="I33" s="83">
        <v>14</v>
      </c>
      <c r="J33" s="84"/>
      <c r="K33" s="84">
        <f t="shared" si="0"/>
        <v>0</v>
      </c>
      <c r="L33" s="85">
        <v>43009</v>
      </c>
      <c r="M33" s="86"/>
      <c r="N33" s="87"/>
      <c r="O33" s="87"/>
      <c r="P33" s="183"/>
      <c r="Q33" s="185"/>
      <c r="R33" s="58"/>
      <c r="S33" s="58"/>
      <c r="T33" s="58"/>
      <c r="U33" s="58"/>
      <c r="V33" s="58"/>
    </row>
    <row r="34" spans="1:22" s="59" customFormat="1" ht="42" customHeight="1" x14ac:dyDescent="0.3">
      <c r="A34" s="90"/>
      <c r="B34" s="56"/>
      <c r="C34" s="57"/>
      <c r="D34" s="57"/>
      <c r="E34" s="91"/>
      <c r="F34" s="92"/>
      <c r="G34" s="57"/>
      <c r="H34" s="93"/>
      <c r="I34" s="94"/>
      <c r="J34" s="95"/>
      <c r="K34" s="95"/>
      <c r="L34" s="96"/>
      <c r="M34" s="66"/>
      <c r="N34" s="57"/>
      <c r="O34" s="57"/>
      <c r="P34" s="97"/>
      <c r="Q34" s="97"/>
      <c r="R34" s="58"/>
      <c r="S34" s="58"/>
      <c r="T34" s="58"/>
      <c r="U34" s="58"/>
      <c r="V34" s="58"/>
    </row>
    <row r="35" spans="1:22" s="59" customFormat="1" ht="42" customHeight="1" x14ac:dyDescent="0.25">
      <c r="A35" s="186" t="s">
        <v>168</v>
      </c>
      <c r="B35" s="186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58"/>
      <c r="S35" s="58"/>
      <c r="T35" s="58"/>
      <c r="U35" s="58"/>
      <c r="V35" s="58"/>
    </row>
    <row r="36" spans="1:22" s="59" customFormat="1" ht="36.950000000000003" customHeight="1" x14ac:dyDescent="0.3">
      <c r="A36" s="57">
        <v>1</v>
      </c>
      <c r="B36" s="56"/>
      <c r="C36" s="57" t="s">
        <v>90</v>
      </c>
      <c r="D36" s="57" t="s">
        <v>91</v>
      </c>
      <c r="E36" s="91" t="s">
        <v>136</v>
      </c>
      <c r="F36" s="92"/>
      <c r="G36" s="57" t="s">
        <v>92</v>
      </c>
      <c r="H36" s="93" t="s">
        <v>41</v>
      </c>
      <c r="I36" s="94">
        <v>0.01</v>
      </c>
      <c r="J36" s="95"/>
      <c r="K36" s="95">
        <f t="shared" si="0"/>
        <v>0</v>
      </c>
      <c r="L36" s="96">
        <v>43252</v>
      </c>
      <c r="M36" s="66"/>
      <c r="N36" s="57"/>
      <c r="O36" s="57"/>
      <c r="P36" s="98"/>
      <c r="Q36" s="99"/>
      <c r="R36" s="58"/>
      <c r="S36" s="58"/>
      <c r="T36" s="58"/>
      <c r="U36" s="58"/>
      <c r="V36" s="58"/>
    </row>
    <row r="37" spans="1:22" s="59" customFormat="1" ht="36.950000000000003" customHeight="1" x14ac:dyDescent="0.3">
      <c r="A37" s="40">
        <v>2</v>
      </c>
      <c r="B37" s="88"/>
      <c r="C37" s="51" t="s">
        <v>90</v>
      </c>
      <c r="D37" s="48" t="s">
        <v>93</v>
      </c>
      <c r="E37" s="45" t="s">
        <v>136</v>
      </c>
      <c r="F37" s="49"/>
      <c r="G37" s="51" t="s">
        <v>92</v>
      </c>
      <c r="H37" s="42" t="s">
        <v>41</v>
      </c>
      <c r="I37" s="67">
        <v>4.6399999999999997</v>
      </c>
      <c r="J37" s="50"/>
      <c r="K37" s="50">
        <f t="shared" si="0"/>
        <v>0</v>
      </c>
      <c r="L37" s="96">
        <v>43252</v>
      </c>
      <c r="M37" s="89"/>
      <c r="N37" s="51"/>
      <c r="O37" s="51"/>
      <c r="P37" s="74"/>
      <c r="Q37" s="75"/>
      <c r="R37" s="58"/>
      <c r="S37" s="58"/>
      <c r="T37" s="58"/>
      <c r="U37" s="58"/>
      <c r="V37" s="58"/>
    </row>
    <row r="38" spans="1:22" s="59" customFormat="1" ht="36.950000000000003" customHeight="1" x14ac:dyDescent="0.3">
      <c r="A38" s="57">
        <v>3</v>
      </c>
      <c r="B38" s="60"/>
      <c r="C38" s="57" t="s">
        <v>90</v>
      </c>
      <c r="D38" s="48" t="s">
        <v>94</v>
      </c>
      <c r="E38" s="45" t="s">
        <v>136</v>
      </c>
      <c r="F38" s="49"/>
      <c r="G38" s="57" t="s">
        <v>92</v>
      </c>
      <c r="H38" s="42" t="s">
        <v>41</v>
      </c>
      <c r="I38" s="67">
        <v>0.9</v>
      </c>
      <c r="J38" s="50"/>
      <c r="K38" s="50">
        <f t="shared" si="0"/>
        <v>0</v>
      </c>
      <c r="L38" s="96">
        <v>43252</v>
      </c>
      <c r="M38" s="66"/>
      <c r="N38" s="51"/>
      <c r="O38" s="51"/>
      <c r="P38" s="74"/>
      <c r="Q38" s="75"/>
      <c r="R38" s="58"/>
      <c r="S38" s="58"/>
      <c r="T38" s="58"/>
      <c r="U38" s="58"/>
      <c r="V38" s="58"/>
    </row>
    <row r="39" spans="1:22" s="59" customFormat="1" ht="36.950000000000003" customHeight="1" x14ac:dyDescent="0.3">
      <c r="A39" s="40">
        <v>4</v>
      </c>
      <c r="B39" s="60"/>
      <c r="C39" s="57" t="s">
        <v>95</v>
      </c>
      <c r="D39" s="48" t="s">
        <v>96</v>
      </c>
      <c r="E39" s="45" t="s">
        <v>136</v>
      </c>
      <c r="F39" s="49"/>
      <c r="G39" s="57" t="s">
        <v>92</v>
      </c>
      <c r="H39" s="42" t="s">
        <v>41</v>
      </c>
      <c r="I39" s="67">
        <v>1.44</v>
      </c>
      <c r="J39" s="50"/>
      <c r="K39" s="50">
        <f t="shared" si="0"/>
        <v>0</v>
      </c>
      <c r="L39" s="96">
        <v>43252</v>
      </c>
      <c r="M39" s="66"/>
      <c r="N39" s="51"/>
      <c r="O39" s="51"/>
      <c r="P39" s="74"/>
      <c r="Q39" s="75"/>
      <c r="R39" s="58"/>
      <c r="S39" s="58"/>
      <c r="T39" s="58"/>
      <c r="U39" s="58"/>
      <c r="V39" s="58"/>
    </row>
    <row r="40" spans="1:22" s="59" customFormat="1" ht="72" customHeight="1" x14ac:dyDescent="0.3">
      <c r="A40" s="57">
        <v>5</v>
      </c>
      <c r="B40" s="60"/>
      <c r="C40" s="57" t="s">
        <v>99</v>
      </c>
      <c r="D40" s="48" t="s">
        <v>97</v>
      </c>
      <c r="E40" s="45" t="s">
        <v>100</v>
      </c>
      <c r="F40" s="49"/>
      <c r="G40" s="57" t="s">
        <v>98</v>
      </c>
      <c r="H40" s="42" t="s">
        <v>101</v>
      </c>
      <c r="I40" s="67">
        <v>240</v>
      </c>
      <c r="J40" s="50"/>
      <c r="K40" s="50">
        <f t="shared" si="0"/>
        <v>0</v>
      </c>
      <c r="L40" s="96">
        <v>43252</v>
      </c>
      <c r="M40" s="66"/>
      <c r="N40" s="51"/>
      <c r="O40" s="51"/>
      <c r="P40" s="74"/>
      <c r="Q40" s="75"/>
      <c r="R40" s="58"/>
      <c r="S40" s="58"/>
      <c r="T40" s="58"/>
      <c r="U40" s="58"/>
      <c r="V40" s="58"/>
    </row>
    <row r="41" spans="1:22" s="59" customFormat="1" ht="36.950000000000003" customHeight="1" x14ac:dyDescent="0.3">
      <c r="A41" s="40">
        <v>6</v>
      </c>
      <c r="B41" s="60"/>
      <c r="C41" s="57" t="s">
        <v>103</v>
      </c>
      <c r="D41" s="48" t="s">
        <v>104</v>
      </c>
      <c r="E41" s="45"/>
      <c r="F41" s="49"/>
      <c r="G41" s="57" t="s">
        <v>102</v>
      </c>
      <c r="H41" s="42" t="s">
        <v>82</v>
      </c>
      <c r="I41" s="67">
        <v>600</v>
      </c>
      <c r="J41" s="50"/>
      <c r="K41" s="50">
        <f t="shared" si="0"/>
        <v>0</v>
      </c>
      <c r="L41" s="96">
        <v>43252</v>
      </c>
      <c r="M41" s="66"/>
      <c r="N41" s="51"/>
      <c r="O41" s="51"/>
      <c r="P41" s="74"/>
      <c r="Q41" s="75"/>
      <c r="R41" s="58"/>
      <c r="S41" s="58"/>
      <c r="T41" s="58"/>
      <c r="U41" s="58"/>
      <c r="V41" s="58"/>
    </row>
    <row r="42" spans="1:22" s="59" customFormat="1" ht="42" customHeight="1" x14ac:dyDescent="0.3">
      <c r="A42" s="57">
        <v>7</v>
      </c>
      <c r="B42" s="60"/>
      <c r="C42" s="57" t="s">
        <v>106</v>
      </c>
      <c r="D42" s="48" t="s">
        <v>105</v>
      </c>
      <c r="E42" s="57" t="s">
        <v>109</v>
      </c>
      <c r="F42" s="49"/>
      <c r="G42" s="57"/>
      <c r="H42" s="42" t="s">
        <v>82</v>
      </c>
      <c r="I42" s="67">
        <v>430</v>
      </c>
      <c r="J42" s="50"/>
      <c r="K42" s="50">
        <f t="shared" si="0"/>
        <v>0</v>
      </c>
      <c r="L42" s="96">
        <v>43252</v>
      </c>
      <c r="M42" s="66"/>
      <c r="N42" s="51"/>
      <c r="O42" s="51"/>
      <c r="P42" s="74"/>
      <c r="Q42" s="75"/>
      <c r="R42" s="58"/>
      <c r="S42" s="58"/>
      <c r="T42" s="58"/>
      <c r="U42" s="58"/>
      <c r="V42" s="58"/>
    </row>
    <row r="43" spans="1:22" s="59" customFormat="1" ht="36.950000000000003" customHeight="1" x14ac:dyDescent="0.3">
      <c r="A43" s="40">
        <v>8</v>
      </c>
      <c r="B43" s="60"/>
      <c r="C43" s="57" t="s">
        <v>107</v>
      </c>
      <c r="D43" s="48" t="s">
        <v>108</v>
      </c>
      <c r="E43" s="45" t="s">
        <v>110</v>
      </c>
      <c r="F43" s="49"/>
      <c r="G43" s="57"/>
      <c r="H43" s="42" t="s">
        <v>82</v>
      </c>
      <c r="I43" s="67">
        <v>560</v>
      </c>
      <c r="J43" s="50"/>
      <c r="K43" s="50">
        <f t="shared" si="0"/>
        <v>0</v>
      </c>
      <c r="L43" s="96">
        <v>43252</v>
      </c>
      <c r="M43" s="66"/>
      <c r="N43" s="51"/>
      <c r="O43" s="51"/>
      <c r="P43" s="74"/>
      <c r="Q43" s="75"/>
      <c r="R43" s="58"/>
      <c r="S43" s="58"/>
      <c r="T43" s="58"/>
      <c r="U43" s="58"/>
      <c r="V43" s="58"/>
    </row>
    <row r="44" spans="1:22" s="59" customFormat="1" ht="43.5" customHeight="1" x14ac:dyDescent="0.3">
      <c r="A44" s="57">
        <v>9</v>
      </c>
      <c r="B44" s="60"/>
      <c r="C44" s="57" t="s">
        <v>115</v>
      </c>
      <c r="D44" s="48" t="s">
        <v>111</v>
      </c>
      <c r="E44" s="45" t="s">
        <v>113</v>
      </c>
      <c r="F44" s="49"/>
      <c r="G44" s="57" t="s">
        <v>114</v>
      </c>
      <c r="H44" s="42" t="s">
        <v>112</v>
      </c>
      <c r="I44" s="67">
        <v>151</v>
      </c>
      <c r="J44" s="50"/>
      <c r="K44" s="50">
        <f t="shared" si="0"/>
        <v>0</v>
      </c>
      <c r="L44" s="96">
        <v>43252</v>
      </c>
      <c r="M44" s="66"/>
      <c r="N44" s="51"/>
      <c r="O44" s="51"/>
      <c r="P44" s="74"/>
      <c r="Q44" s="75"/>
      <c r="R44" s="58"/>
      <c r="S44" s="58"/>
      <c r="T44" s="58"/>
      <c r="U44" s="58"/>
      <c r="V44" s="58"/>
    </row>
    <row r="45" spans="1:22" s="59" customFormat="1" ht="36.950000000000003" customHeight="1" x14ac:dyDescent="0.3">
      <c r="A45" s="40">
        <v>10</v>
      </c>
      <c r="B45" s="60"/>
      <c r="C45" s="57" t="s">
        <v>118</v>
      </c>
      <c r="D45" s="48" t="s">
        <v>116</v>
      </c>
      <c r="E45" s="45" t="s">
        <v>119</v>
      </c>
      <c r="F45" s="49"/>
      <c r="G45" s="57" t="s">
        <v>117</v>
      </c>
      <c r="H45" s="42" t="s">
        <v>120</v>
      </c>
      <c r="I45" s="67">
        <v>8.5</v>
      </c>
      <c r="J45" s="50"/>
      <c r="K45" s="50">
        <f t="shared" si="0"/>
        <v>0</v>
      </c>
      <c r="L45" s="96">
        <v>43252</v>
      </c>
      <c r="M45" s="66"/>
      <c r="N45" s="51"/>
      <c r="O45" s="51"/>
      <c r="P45" s="74"/>
      <c r="Q45" s="75"/>
      <c r="R45" s="58"/>
      <c r="S45" s="58"/>
      <c r="T45" s="58"/>
      <c r="U45" s="58"/>
      <c r="V45" s="58"/>
    </row>
    <row r="46" spans="1:22" s="59" customFormat="1" ht="36.950000000000003" customHeight="1" x14ac:dyDescent="0.3">
      <c r="A46" s="57">
        <v>11</v>
      </c>
      <c r="B46" s="60"/>
      <c r="C46" s="57" t="s">
        <v>118</v>
      </c>
      <c r="D46" s="48" t="s">
        <v>116</v>
      </c>
      <c r="E46" s="45" t="s">
        <v>121</v>
      </c>
      <c r="F46" s="49"/>
      <c r="G46" s="57" t="s">
        <v>117</v>
      </c>
      <c r="H46" s="42" t="s">
        <v>120</v>
      </c>
      <c r="I46" s="67">
        <v>0.25</v>
      </c>
      <c r="J46" s="50"/>
      <c r="K46" s="50">
        <f t="shared" si="0"/>
        <v>0</v>
      </c>
      <c r="L46" s="96">
        <v>43252</v>
      </c>
      <c r="M46" s="66"/>
      <c r="N46" s="51"/>
      <c r="O46" s="51"/>
      <c r="P46" s="74"/>
      <c r="Q46" s="75"/>
      <c r="R46" s="58"/>
      <c r="S46" s="58"/>
      <c r="T46" s="58"/>
      <c r="U46" s="58"/>
      <c r="V46" s="58"/>
    </row>
    <row r="47" spans="1:22" s="59" customFormat="1" ht="36.950000000000003" customHeight="1" x14ac:dyDescent="0.3">
      <c r="A47" s="40">
        <v>12</v>
      </c>
      <c r="B47" s="60"/>
      <c r="C47" s="57" t="s">
        <v>118</v>
      </c>
      <c r="D47" s="48" t="s">
        <v>122</v>
      </c>
      <c r="E47" s="45" t="s">
        <v>119</v>
      </c>
      <c r="F47" s="49"/>
      <c r="G47" s="57" t="s">
        <v>117</v>
      </c>
      <c r="H47" s="42" t="s">
        <v>120</v>
      </c>
      <c r="I47" s="67">
        <v>0.5</v>
      </c>
      <c r="J47" s="50"/>
      <c r="K47" s="50">
        <f t="shared" si="0"/>
        <v>0</v>
      </c>
      <c r="L47" s="96">
        <v>43252</v>
      </c>
      <c r="M47" s="66"/>
      <c r="N47" s="51"/>
      <c r="O47" s="51"/>
      <c r="P47" s="74"/>
      <c r="Q47" s="75"/>
      <c r="R47" s="58"/>
      <c r="S47" s="58"/>
      <c r="T47" s="58"/>
      <c r="U47" s="58"/>
      <c r="V47" s="58"/>
    </row>
    <row r="48" spans="1:22" s="59" customFormat="1" ht="36.950000000000003" customHeight="1" x14ac:dyDescent="0.3">
      <c r="A48" s="57">
        <v>13</v>
      </c>
      <c r="B48" s="60"/>
      <c r="C48" s="57" t="s">
        <v>118</v>
      </c>
      <c r="D48" s="48" t="s">
        <v>123</v>
      </c>
      <c r="E48" s="45" t="s">
        <v>119</v>
      </c>
      <c r="F48" s="49"/>
      <c r="G48" s="57" t="s">
        <v>117</v>
      </c>
      <c r="H48" s="42" t="s">
        <v>120</v>
      </c>
      <c r="I48" s="67">
        <v>28</v>
      </c>
      <c r="J48" s="50"/>
      <c r="K48" s="50">
        <f t="shared" si="0"/>
        <v>0</v>
      </c>
      <c r="L48" s="96">
        <v>43252</v>
      </c>
      <c r="M48" s="66"/>
      <c r="N48" s="51"/>
      <c r="O48" s="51"/>
      <c r="P48" s="74"/>
      <c r="Q48" s="75"/>
      <c r="R48" s="58"/>
      <c r="S48" s="58"/>
      <c r="T48" s="58"/>
      <c r="U48" s="58"/>
      <c r="V48" s="58"/>
    </row>
    <row r="49" spans="1:22" s="59" customFormat="1" ht="36.950000000000003" customHeight="1" x14ac:dyDescent="0.3">
      <c r="A49" s="40">
        <v>14</v>
      </c>
      <c r="B49" s="60"/>
      <c r="C49" s="57" t="s">
        <v>118</v>
      </c>
      <c r="D49" s="48" t="s">
        <v>124</v>
      </c>
      <c r="E49" s="45" t="s">
        <v>119</v>
      </c>
      <c r="F49" s="49"/>
      <c r="G49" s="57" t="s">
        <v>117</v>
      </c>
      <c r="H49" s="42" t="s">
        <v>120</v>
      </c>
      <c r="I49" s="67">
        <v>87</v>
      </c>
      <c r="J49" s="50"/>
      <c r="K49" s="50">
        <f t="shared" si="0"/>
        <v>0</v>
      </c>
      <c r="L49" s="96">
        <v>43252</v>
      </c>
      <c r="M49" s="66"/>
      <c r="N49" s="51"/>
      <c r="O49" s="51"/>
      <c r="P49" s="74"/>
      <c r="Q49" s="75"/>
      <c r="R49" s="58"/>
      <c r="S49" s="58"/>
      <c r="T49" s="58"/>
      <c r="U49" s="58"/>
      <c r="V49" s="58"/>
    </row>
    <row r="50" spans="1:22" s="59" customFormat="1" ht="36.950000000000003" customHeight="1" x14ac:dyDescent="0.3">
      <c r="A50" s="57">
        <v>15</v>
      </c>
      <c r="B50" s="60"/>
      <c r="C50" s="57" t="s">
        <v>126</v>
      </c>
      <c r="D50" s="48" t="s">
        <v>127</v>
      </c>
      <c r="E50" s="45"/>
      <c r="F50" s="49"/>
      <c r="G50" s="57" t="s">
        <v>128</v>
      </c>
      <c r="H50" s="42" t="s">
        <v>120</v>
      </c>
      <c r="I50" s="67">
        <v>2.25</v>
      </c>
      <c r="J50" s="50"/>
      <c r="K50" s="50">
        <f t="shared" si="0"/>
        <v>0</v>
      </c>
      <c r="L50" s="96">
        <v>43252</v>
      </c>
      <c r="M50" s="66"/>
      <c r="N50" s="51"/>
      <c r="O50" s="51"/>
      <c r="P50" s="74"/>
      <c r="Q50" s="75"/>
      <c r="R50" s="58"/>
      <c r="S50" s="58"/>
      <c r="T50" s="58"/>
      <c r="U50" s="58"/>
      <c r="V50" s="58"/>
    </row>
    <row r="51" spans="1:22" s="59" customFormat="1" ht="36.950000000000003" customHeight="1" x14ac:dyDescent="0.3">
      <c r="A51" s="40">
        <v>16</v>
      </c>
      <c r="B51" s="60"/>
      <c r="C51" s="57" t="s">
        <v>129</v>
      </c>
      <c r="D51" s="48" t="s">
        <v>130</v>
      </c>
      <c r="E51" s="45"/>
      <c r="F51" s="49"/>
      <c r="G51" s="57" t="s">
        <v>125</v>
      </c>
      <c r="H51" s="42" t="s">
        <v>120</v>
      </c>
      <c r="I51" s="67">
        <v>3</v>
      </c>
      <c r="J51" s="50"/>
      <c r="K51" s="50">
        <f t="shared" si="0"/>
        <v>0</v>
      </c>
      <c r="L51" s="96">
        <v>43252</v>
      </c>
      <c r="M51" s="66"/>
      <c r="N51" s="51"/>
      <c r="O51" s="51"/>
      <c r="P51" s="74"/>
      <c r="Q51" s="75"/>
      <c r="R51" s="58"/>
      <c r="S51" s="58"/>
      <c r="T51" s="58"/>
      <c r="U51" s="58"/>
      <c r="V51" s="58"/>
    </row>
    <row r="52" spans="1:22" s="59" customFormat="1" ht="36.950000000000003" customHeight="1" x14ac:dyDescent="0.3">
      <c r="A52" s="57">
        <v>17</v>
      </c>
      <c r="B52" s="60"/>
      <c r="C52" s="57" t="s">
        <v>129</v>
      </c>
      <c r="D52" s="48" t="s">
        <v>131</v>
      </c>
      <c r="E52" s="45"/>
      <c r="F52" s="49"/>
      <c r="G52" s="57" t="s">
        <v>125</v>
      </c>
      <c r="H52" s="42" t="s">
        <v>120</v>
      </c>
      <c r="I52" s="67">
        <v>6</v>
      </c>
      <c r="J52" s="50"/>
      <c r="K52" s="50">
        <f t="shared" si="0"/>
        <v>0</v>
      </c>
      <c r="L52" s="96">
        <v>43252</v>
      </c>
      <c r="M52" s="66"/>
      <c r="N52" s="51"/>
      <c r="O52" s="51"/>
      <c r="P52" s="74"/>
      <c r="Q52" s="75"/>
      <c r="R52" s="58"/>
      <c r="S52" s="58"/>
      <c r="T52" s="58"/>
      <c r="U52" s="58"/>
      <c r="V52" s="58"/>
    </row>
    <row r="53" spans="1:22" s="59" customFormat="1" ht="36.950000000000003" customHeight="1" x14ac:dyDescent="0.3">
      <c r="A53" s="40">
        <v>18</v>
      </c>
      <c r="B53" s="60"/>
      <c r="C53" s="57" t="s">
        <v>129</v>
      </c>
      <c r="D53" s="48" t="s">
        <v>132</v>
      </c>
      <c r="E53" s="45"/>
      <c r="F53" s="49"/>
      <c r="G53" s="57" t="s">
        <v>125</v>
      </c>
      <c r="H53" s="42" t="s">
        <v>120</v>
      </c>
      <c r="I53" s="67">
        <v>0.1</v>
      </c>
      <c r="J53" s="50"/>
      <c r="K53" s="50">
        <f t="shared" si="0"/>
        <v>0</v>
      </c>
      <c r="L53" s="96">
        <v>43252</v>
      </c>
      <c r="M53" s="66"/>
      <c r="N53" s="51"/>
      <c r="O53" s="51"/>
      <c r="P53" s="74"/>
      <c r="Q53" s="75"/>
      <c r="R53" s="58"/>
      <c r="S53" s="58"/>
      <c r="T53" s="58"/>
      <c r="U53" s="58"/>
      <c r="V53" s="58"/>
    </row>
    <row r="54" spans="1:22" s="59" customFormat="1" ht="36.950000000000003" customHeight="1" x14ac:dyDescent="0.3">
      <c r="A54" s="57">
        <v>19</v>
      </c>
      <c r="B54" s="60"/>
      <c r="C54" s="57" t="s">
        <v>134</v>
      </c>
      <c r="D54" s="48" t="s">
        <v>135</v>
      </c>
      <c r="E54" s="45" t="s">
        <v>136</v>
      </c>
      <c r="F54" s="49"/>
      <c r="G54" s="57" t="s">
        <v>133</v>
      </c>
      <c r="H54" s="42" t="s">
        <v>101</v>
      </c>
      <c r="I54" s="67">
        <v>1910</v>
      </c>
      <c r="J54" s="50"/>
      <c r="K54" s="50">
        <f t="shared" si="0"/>
        <v>0</v>
      </c>
      <c r="L54" s="96">
        <v>43252</v>
      </c>
      <c r="M54" s="66"/>
      <c r="N54" s="51"/>
      <c r="O54" s="51"/>
      <c r="P54" s="74"/>
      <c r="Q54" s="75"/>
      <c r="R54" s="58"/>
      <c r="S54" s="58"/>
      <c r="T54" s="58"/>
      <c r="U54" s="58"/>
      <c r="V54" s="58"/>
    </row>
    <row r="55" spans="1:22" s="59" customFormat="1" ht="43.5" customHeight="1" x14ac:dyDescent="0.3">
      <c r="A55" s="40">
        <v>20</v>
      </c>
      <c r="B55" s="60"/>
      <c r="C55" s="57" t="s">
        <v>137</v>
      </c>
      <c r="D55" s="48" t="s">
        <v>141</v>
      </c>
      <c r="E55" s="45" t="s">
        <v>140</v>
      </c>
      <c r="F55" s="49"/>
      <c r="G55" s="57" t="s">
        <v>138</v>
      </c>
      <c r="H55" s="42" t="s">
        <v>101</v>
      </c>
      <c r="I55" s="67">
        <v>130</v>
      </c>
      <c r="J55" s="50"/>
      <c r="K55" s="50">
        <f t="shared" si="0"/>
        <v>0</v>
      </c>
      <c r="L55" s="96">
        <v>43252</v>
      </c>
      <c r="M55" s="72" t="s">
        <v>139</v>
      </c>
      <c r="N55" s="51"/>
      <c r="O55" s="51"/>
      <c r="P55" s="74"/>
      <c r="Q55" s="75"/>
      <c r="R55" s="58"/>
      <c r="S55" s="58"/>
      <c r="T55" s="58"/>
      <c r="U55" s="58"/>
      <c r="V55" s="58"/>
    </row>
    <row r="56" spans="1:22" s="59" customFormat="1" ht="45" customHeight="1" x14ac:dyDescent="0.3">
      <c r="A56" s="57">
        <v>21</v>
      </c>
      <c r="B56" s="60"/>
      <c r="C56" s="57" t="s">
        <v>142</v>
      </c>
      <c r="D56" s="48" t="s">
        <v>144</v>
      </c>
      <c r="E56" s="45"/>
      <c r="F56" s="49"/>
      <c r="G56" s="57" t="s">
        <v>145</v>
      </c>
      <c r="H56" s="42" t="s">
        <v>143</v>
      </c>
      <c r="I56" s="67">
        <v>1600</v>
      </c>
      <c r="J56" s="50"/>
      <c r="K56" s="50">
        <f t="shared" si="0"/>
        <v>0</v>
      </c>
      <c r="L56" s="96">
        <v>43252</v>
      </c>
      <c r="M56" s="66"/>
      <c r="N56" s="51"/>
      <c r="O56" s="51"/>
      <c r="P56" s="74"/>
      <c r="Q56" s="75"/>
      <c r="R56" s="58"/>
      <c r="S56" s="58"/>
      <c r="T56" s="58"/>
      <c r="U56" s="58"/>
      <c r="V56" s="58"/>
    </row>
    <row r="57" spans="1:22" s="59" customFormat="1" ht="45" customHeight="1" x14ac:dyDescent="0.3">
      <c r="A57" s="40">
        <v>22</v>
      </c>
      <c r="B57" s="60"/>
      <c r="C57" s="57" t="s">
        <v>147</v>
      </c>
      <c r="D57" s="48" t="s">
        <v>148</v>
      </c>
      <c r="E57" s="45" t="s">
        <v>146</v>
      </c>
      <c r="F57" s="49"/>
      <c r="G57" s="57" t="s">
        <v>152</v>
      </c>
      <c r="H57" s="42" t="s">
        <v>101</v>
      </c>
      <c r="I57" s="67">
        <v>120</v>
      </c>
      <c r="J57" s="50"/>
      <c r="K57" s="50">
        <f t="shared" si="0"/>
        <v>0</v>
      </c>
      <c r="L57" s="96">
        <v>43252</v>
      </c>
      <c r="M57" s="66"/>
      <c r="N57" s="51"/>
      <c r="O57" s="51"/>
      <c r="P57" s="74"/>
      <c r="Q57" s="75"/>
      <c r="R57" s="58"/>
      <c r="S57" s="58"/>
      <c r="T57" s="58"/>
      <c r="U57" s="58"/>
      <c r="V57" s="58"/>
    </row>
    <row r="58" spans="1:22" s="59" customFormat="1" ht="40.5" customHeight="1" x14ac:dyDescent="0.3">
      <c r="A58" s="57">
        <v>23</v>
      </c>
      <c r="B58" s="60"/>
      <c r="C58" s="57" t="s">
        <v>149</v>
      </c>
      <c r="D58" s="48" t="s">
        <v>148</v>
      </c>
      <c r="E58" s="45" t="s">
        <v>150</v>
      </c>
      <c r="F58" s="49"/>
      <c r="G58" s="57" t="s">
        <v>153</v>
      </c>
      <c r="H58" s="42" t="s">
        <v>151</v>
      </c>
      <c r="I58" s="67">
        <v>40</v>
      </c>
      <c r="J58" s="50"/>
      <c r="K58" s="50">
        <f t="shared" si="0"/>
        <v>0</v>
      </c>
      <c r="L58" s="96">
        <v>43252</v>
      </c>
      <c r="M58" s="66"/>
      <c r="N58" s="51"/>
      <c r="O58" s="51"/>
      <c r="P58" s="74"/>
      <c r="Q58" s="75"/>
      <c r="R58" s="58"/>
      <c r="S58" s="58"/>
      <c r="T58" s="58"/>
      <c r="U58" s="58"/>
      <c r="V58" s="58"/>
    </row>
    <row r="59" spans="1:22" s="59" customFormat="1" ht="36.950000000000003" customHeight="1" x14ac:dyDescent="0.3">
      <c r="A59" s="40">
        <v>24</v>
      </c>
      <c r="B59" s="60"/>
      <c r="C59" s="57" t="s">
        <v>154</v>
      </c>
      <c r="D59" s="48" t="s">
        <v>157</v>
      </c>
      <c r="E59" s="45"/>
      <c r="F59" s="49"/>
      <c r="G59" s="57"/>
      <c r="H59" s="42" t="s">
        <v>41</v>
      </c>
      <c r="I59" s="67">
        <v>9.0250000000000004</v>
      </c>
      <c r="J59" s="50"/>
      <c r="K59" s="50">
        <f t="shared" si="0"/>
        <v>0</v>
      </c>
      <c r="L59" s="96">
        <v>43252</v>
      </c>
      <c r="M59" s="66"/>
      <c r="N59" s="51"/>
      <c r="O59" s="51"/>
      <c r="P59" s="74"/>
      <c r="Q59" s="75"/>
      <c r="R59" s="58"/>
      <c r="S59" s="58"/>
      <c r="T59" s="58"/>
      <c r="U59" s="58"/>
      <c r="V59" s="58"/>
    </row>
    <row r="60" spans="1:22" s="59" customFormat="1" ht="36.950000000000003" customHeight="1" x14ac:dyDescent="0.3">
      <c r="A60" s="57">
        <v>25</v>
      </c>
      <c r="B60" s="60"/>
      <c r="C60" s="57" t="s">
        <v>155</v>
      </c>
      <c r="D60" s="48" t="s">
        <v>156</v>
      </c>
      <c r="E60" s="45"/>
      <c r="F60" s="49"/>
      <c r="G60" s="57"/>
      <c r="H60" s="42"/>
      <c r="I60" s="67"/>
      <c r="J60" s="50"/>
      <c r="K60" s="50">
        <f t="shared" si="0"/>
        <v>0</v>
      </c>
      <c r="L60" s="96">
        <v>43252</v>
      </c>
      <c r="M60" s="66"/>
      <c r="N60" s="51"/>
      <c r="O60" s="51"/>
      <c r="P60" s="74"/>
      <c r="Q60" s="75"/>
      <c r="R60" s="58"/>
      <c r="S60" s="58"/>
      <c r="T60" s="58"/>
      <c r="U60" s="58"/>
      <c r="V60" s="58"/>
    </row>
    <row r="61" spans="1:22" s="59" customFormat="1" ht="42" customHeight="1" x14ac:dyDescent="0.3">
      <c r="A61" s="40">
        <v>26</v>
      </c>
      <c r="B61" s="60"/>
      <c r="C61" s="57" t="s">
        <v>115</v>
      </c>
      <c r="D61" s="48" t="s">
        <v>158</v>
      </c>
      <c r="E61" s="45" t="s">
        <v>113</v>
      </c>
      <c r="F61" s="49"/>
      <c r="G61" s="57" t="s">
        <v>159</v>
      </c>
      <c r="H61" s="42" t="s">
        <v>112</v>
      </c>
      <c r="I61" s="67">
        <v>1810</v>
      </c>
      <c r="J61" s="50"/>
      <c r="K61" s="50">
        <f t="shared" si="0"/>
        <v>0</v>
      </c>
      <c r="L61" s="96">
        <v>43252</v>
      </c>
      <c r="M61" s="66"/>
      <c r="N61" s="51"/>
      <c r="O61" s="51"/>
      <c r="P61" s="74"/>
      <c r="Q61" s="75"/>
      <c r="R61" s="58"/>
      <c r="S61" s="58"/>
      <c r="T61" s="58"/>
      <c r="U61" s="58"/>
      <c r="V61" s="58"/>
    </row>
    <row r="62" spans="1:22" s="59" customFormat="1" ht="48" customHeight="1" x14ac:dyDescent="0.3">
      <c r="A62" s="57">
        <v>27</v>
      </c>
      <c r="B62" s="60"/>
      <c r="C62" s="57" t="s">
        <v>160</v>
      </c>
      <c r="D62" s="48" t="s">
        <v>161</v>
      </c>
      <c r="E62" s="45" t="s">
        <v>167</v>
      </c>
      <c r="F62" s="49"/>
      <c r="G62" s="57" t="s">
        <v>162</v>
      </c>
      <c r="H62" s="42" t="s">
        <v>82</v>
      </c>
      <c r="I62" s="67">
        <v>200</v>
      </c>
      <c r="J62" s="50"/>
      <c r="K62" s="50">
        <f t="shared" si="0"/>
        <v>0</v>
      </c>
      <c r="L62" s="96">
        <v>43252</v>
      </c>
      <c r="M62" s="66"/>
      <c r="N62" s="51"/>
      <c r="O62" s="51"/>
      <c r="P62" s="74"/>
      <c r="Q62" s="75"/>
      <c r="R62" s="58"/>
      <c r="S62" s="58"/>
      <c r="T62" s="58"/>
      <c r="U62" s="58"/>
      <c r="V62" s="58"/>
    </row>
    <row r="63" spans="1:22" s="59" customFormat="1" ht="40.5" customHeight="1" x14ac:dyDescent="0.3">
      <c r="A63" s="40">
        <v>28</v>
      </c>
      <c r="B63" s="60"/>
      <c r="C63" s="57" t="s">
        <v>163</v>
      </c>
      <c r="D63" s="48" t="s">
        <v>164</v>
      </c>
      <c r="E63" s="45" t="s">
        <v>165</v>
      </c>
      <c r="F63" s="49"/>
      <c r="G63" s="57" t="s">
        <v>166</v>
      </c>
      <c r="H63" s="42" t="s">
        <v>143</v>
      </c>
      <c r="I63" s="67">
        <v>160</v>
      </c>
      <c r="J63" s="50"/>
      <c r="K63" s="50">
        <f t="shared" si="0"/>
        <v>0</v>
      </c>
      <c r="L63" s="96">
        <v>43252</v>
      </c>
      <c r="M63" s="66"/>
      <c r="N63" s="51"/>
      <c r="O63" s="51"/>
      <c r="P63" s="74"/>
      <c r="Q63" s="75"/>
      <c r="R63" s="58"/>
      <c r="S63" s="58"/>
      <c r="T63" s="58"/>
      <c r="U63" s="58"/>
      <c r="V63" s="58"/>
    </row>
    <row r="64" spans="1:22" s="59" customFormat="1" ht="36.950000000000003" customHeight="1" x14ac:dyDescent="0.3">
      <c r="A64" s="40"/>
      <c r="B64" s="60"/>
      <c r="C64" s="57"/>
      <c r="D64" s="48"/>
      <c r="E64" s="45"/>
      <c r="F64" s="49"/>
      <c r="G64" s="57"/>
      <c r="H64" s="42"/>
      <c r="I64" s="67"/>
      <c r="J64" s="50"/>
      <c r="K64" s="50">
        <f t="shared" si="0"/>
        <v>0</v>
      </c>
      <c r="L64" s="96">
        <v>43252</v>
      </c>
      <c r="M64" s="61"/>
      <c r="N64" s="51"/>
      <c r="O64" s="51"/>
      <c r="P64" s="62"/>
      <c r="Q64" s="64"/>
      <c r="R64" s="58"/>
      <c r="S64" s="58"/>
      <c r="T64" s="58"/>
      <c r="U64" s="58"/>
      <c r="V64" s="58"/>
    </row>
    <row r="65" spans="1:22" ht="54" customHeight="1" thickBot="1" x14ac:dyDescent="0.3">
      <c r="A65" s="178" t="s">
        <v>2</v>
      </c>
      <c r="B65" s="179"/>
      <c r="C65" s="180"/>
      <c r="D65" s="180"/>
      <c r="E65" s="180"/>
      <c r="F65" s="180"/>
      <c r="G65" s="180"/>
      <c r="H65" s="34"/>
      <c r="I65" s="35"/>
      <c r="J65" s="36"/>
      <c r="K65" s="37">
        <f>SUM(K11:K63)</f>
        <v>0</v>
      </c>
      <c r="L65" s="38"/>
      <c r="M65" s="39"/>
      <c r="N65" s="33"/>
      <c r="O65" s="33"/>
      <c r="P65" s="46"/>
      <c r="Q65" s="44"/>
      <c r="R65"/>
      <c r="S65"/>
      <c r="T65"/>
      <c r="U65"/>
      <c r="V65"/>
    </row>
    <row r="66" spans="1:22" ht="54" customHeight="1" x14ac:dyDescent="0.25">
      <c r="A66" s="14"/>
      <c r="B66" s="14"/>
      <c r="C66" s="13"/>
      <c r="D66" s="181" t="s">
        <v>27</v>
      </c>
      <c r="E66" s="181"/>
      <c r="F66" s="181"/>
      <c r="G66" s="181"/>
      <c r="H66" s="181"/>
      <c r="I66" s="181"/>
      <c r="J66" s="53"/>
      <c r="K66" s="53" t="s">
        <v>28</v>
      </c>
      <c r="L66" s="53"/>
      <c r="M66" s="19"/>
      <c r="N66" s="20"/>
      <c r="O66" s="20"/>
      <c r="P66" s="21"/>
      <c r="Q66" s="21"/>
      <c r="R66" s="24"/>
      <c r="S66"/>
      <c r="T66"/>
      <c r="U66"/>
      <c r="V66"/>
    </row>
    <row r="67" spans="1:22" ht="54" customHeight="1" x14ac:dyDescent="0.25">
      <c r="A67" s="14"/>
      <c r="B67" s="14"/>
      <c r="C67" s="13"/>
      <c r="D67" s="181" t="s">
        <v>24</v>
      </c>
      <c r="E67" s="181"/>
      <c r="F67" s="181"/>
      <c r="G67" s="181"/>
      <c r="H67" s="181"/>
      <c r="I67" s="181"/>
      <c r="J67" s="53"/>
      <c r="K67" s="53" t="s">
        <v>25</v>
      </c>
      <c r="L67" s="53"/>
      <c r="M67" s="19"/>
      <c r="N67" s="20"/>
      <c r="O67" s="20"/>
      <c r="P67" s="21"/>
      <c r="Q67" s="21"/>
      <c r="R67" s="24"/>
      <c r="S67"/>
      <c r="T67"/>
      <c r="U67"/>
      <c r="V67"/>
    </row>
    <row r="68" spans="1:22" ht="52.5" customHeight="1" x14ac:dyDescent="0.25">
      <c r="A68" s="14"/>
      <c r="B68" s="14"/>
      <c r="C68" s="13"/>
      <c r="D68" s="181" t="s">
        <v>13</v>
      </c>
      <c r="E68" s="181"/>
      <c r="F68" s="181"/>
      <c r="G68" s="181"/>
      <c r="H68" s="181"/>
      <c r="I68" s="181"/>
      <c r="J68" s="53"/>
      <c r="K68" s="53" t="s">
        <v>19</v>
      </c>
      <c r="L68" s="53"/>
      <c r="M68" s="19"/>
      <c r="N68" s="20"/>
      <c r="O68" s="20"/>
      <c r="P68" s="21"/>
      <c r="Q68" s="21"/>
      <c r="R68" s="24"/>
      <c r="S68"/>
      <c r="T68"/>
      <c r="U68"/>
      <c r="V68"/>
    </row>
    <row r="69" spans="1:22" ht="52.5" customHeight="1" x14ac:dyDescent="0.25">
      <c r="A69" s="14"/>
      <c r="B69" s="14"/>
      <c r="C69" s="13"/>
      <c r="D69" s="54" t="s">
        <v>33</v>
      </c>
      <c r="E69" s="53"/>
      <c r="F69" s="53"/>
      <c r="G69" s="53"/>
      <c r="H69" s="53"/>
      <c r="I69" s="53"/>
      <c r="J69" s="53"/>
      <c r="K69" s="53" t="s">
        <v>34</v>
      </c>
      <c r="L69" s="53"/>
      <c r="M69" s="19"/>
      <c r="N69" s="20"/>
      <c r="O69" s="20"/>
      <c r="P69" s="21"/>
      <c r="Q69" s="21"/>
      <c r="R69" s="24"/>
      <c r="S69"/>
      <c r="T69"/>
      <c r="U69"/>
      <c r="V69"/>
    </row>
    <row r="70" spans="1:22" ht="52.5" customHeight="1" x14ac:dyDescent="0.25">
      <c r="A70" s="14"/>
      <c r="B70" s="14"/>
      <c r="C70" s="13"/>
      <c r="D70" s="181" t="s">
        <v>26</v>
      </c>
      <c r="E70" s="181"/>
      <c r="F70" s="181"/>
      <c r="G70" s="181"/>
      <c r="H70" s="181"/>
      <c r="I70" s="181"/>
      <c r="J70" s="53"/>
      <c r="K70" s="53" t="s">
        <v>29</v>
      </c>
      <c r="L70" s="53"/>
      <c r="M70" s="19"/>
      <c r="N70" s="20"/>
      <c r="O70" s="20"/>
      <c r="P70" s="21"/>
      <c r="Q70" s="21"/>
      <c r="R70" s="24"/>
      <c r="S70"/>
      <c r="T70"/>
      <c r="U70"/>
      <c r="V70"/>
    </row>
  </sheetData>
  <autoFilter ref="A8:Q70"/>
  <mergeCells count="20">
    <mergeCell ref="A6:Q6"/>
    <mergeCell ref="A7:Q7"/>
    <mergeCell ref="A65:G65"/>
    <mergeCell ref="D70:I70"/>
    <mergeCell ref="D67:I67"/>
    <mergeCell ref="D66:I66"/>
    <mergeCell ref="D68:I68"/>
    <mergeCell ref="P10:P33"/>
    <mergeCell ref="Q10:Q33"/>
    <mergeCell ref="A35:Q35"/>
    <mergeCell ref="A5:Q5"/>
    <mergeCell ref="P4:Q4"/>
    <mergeCell ref="A3:D3"/>
    <mergeCell ref="K3:M3"/>
    <mergeCell ref="P3:Q3"/>
    <mergeCell ref="P1:Q1"/>
    <mergeCell ref="P2:Q2"/>
    <mergeCell ref="W3:AG3"/>
    <mergeCell ref="A4:D4"/>
    <mergeCell ref="K4:M4"/>
  </mergeCells>
  <pageMargins left="0.39370078740157483" right="0.19685039370078741" top="0.19685039370078741" bottom="0.19685039370078741" header="0.31496062992125984" footer="0.31496062992125984"/>
  <pageSetup paperSize="9"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5"/>
  <sheetViews>
    <sheetView tabSelected="1" topLeftCell="A35" zoomScale="40" zoomScaleNormal="40" zoomScaleSheetLayoutView="25" workbookViewId="0">
      <selection activeCell="F9" sqref="F9"/>
    </sheetView>
  </sheetViews>
  <sheetFormatPr defaultRowHeight="20.25" x14ac:dyDescent="0.3"/>
  <cols>
    <col min="1" max="1" width="10" style="2" customWidth="1"/>
    <col min="2" max="2" width="115.85546875" style="2" customWidth="1"/>
    <col min="3" max="3" width="64.7109375" style="1" customWidth="1"/>
    <col min="4" max="4" width="99.140625" style="1" hidden="1" customWidth="1"/>
    <col min="5" max="5" width="97.7109375" style="1" customWidth="1"/>
    <col min="6" max="6" width="64" style="1" customWidth="1"/>
    <col min="7" max="7" width="21.42578125" style="1" customWidth="1"/>
    <col min="8" max="8" width="22.5703125" style="1" customWidth="1"/>
    <col min="9" max="9" width="35.85546875" style="27" customWidth="1"/>
    <col min="10" max="10" width="58.85546875" style="1" customWidth="1"/>
    <col min="11" max="11" width="33" style="7" customWidth="1"/>
    <col min="12" max="12" width="45.140625" style="1" customWidth="1"/>
    <col min="13" max="13" width="0.42578125" style="1" hidden="1" customWidth="1"/>
    <col min="14" max="14" width="12.7109375" style="1" hidden="1" customWidth="1"/>
    <col min="15" max="15" width="46" style="1" customWidth="1"/>
    <col min="16" max="16" width="74" style="1" customWidth="1"/>
    <col min="17" max="17" width="158.85546875" style="1" customWidth="1"/>
    <col min="18" max="18" width="9.140625" style="1"/>
    <col min="19" max="19" width="11.140625" style="1" customWidth="1"/>
    <col min="20" max="20" width="11.28515625" style="1" customWidth="1"/>
    <col min="21" max="16384" width="9.140625" style="1"/>
  </cols>
  <sheetData>
    <row r="1" spans="1:32" ht="134.25" customHeight="1" x14ac:dyDescent="0.8">
      <c r="A1" s="148"/>
      <c r="B1" s="148"/>
      <c r="C1" s="149"/>
      <c r="D1" s="149"/>
      <c r="E1" s="149"/>
      <c r="F1" s="149"/>
      <c r="G1" s="149"/>
      <c r="H1" s="149"/>
      <c r="I1" s="150"/>
      <c r="J1" s="151"/>
      <c r="K1" s="152"/>
      <c r="L1" s="151"/>
      <c r="M1" s="151"/>
      <c r="N1" s="151"/>
      <c r="O1" s="189" t="s">
        <v>15</v>
      </c>
      <c r="P1" s="189"/>
      <c r="Q1" s="30"/>
    </row>
    <row r="2" spans="1:32" ht="128.25" customHeight="1" x14ac:dyDescent="0.5">
      <c r="A2" s="100"/>
      <c r="B2" s="100"/>
      <c r="C2" s="101"/>
      <c r="D2" s="101"/>
      <c r="E2" s="101"/>
      <c r="F2" s="101"/>
      <c r="G2" s="101"/>
      <c r="H2" s="101"/>
      <c r="I2" s="102"/>
      <c r="J2" s="103"/>
      <c r="K2" s="104"/>
      <c r="L2" s="103"/>
      <c r="M2" s="103"/>
      <c r="N2" s="103"/>
      <c r="O2" s="190" t="s">
        <v>16</v>
      </c>
      <c r="P2" s="190"/>
      <c r="Q2" s="31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pans="1:32" ht="105" customHeight="1" x14ac:dyDescent="0.5">
      <c r="A3" s="191"/>
      <c r="B3" s="191"/>
      <c r="C3" s="191"/>
      <c r="D3" s="101"/>
      <c r="E3" s="101"/>
      <c r="F3" s="101"/>
      <c r="G3" s="101"/>
      <c r="H3" s="101"/>
      <c r="I3" s="102"/>
      <c r="J3" s="192"/>
      <c r="K3" s="192"/>
      <c r="L3" s="192"/>
      <c r="M3" s="103"/>
      <c r="N3" s="103"/>
      <c r="O3" s="190" t="s">
        <v>17</v>
      </c>
      <c r="P3" s="190"/>
      <c r="Q3" s="11"/>
      <c r="R3"/>
      <c r="S3" s="24"/>
      <c r="T3" s="24"/>
      <c r="U3" s="24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</row>
    <row r="4" spans="1:32" ht="77.25" customHeight="1" x14ac:dyDescent="0.8">
      <c r="A4" s="193" t="s">
        <v>23</v>
      </c>
      <c r="B4" s="193"/>
      <c r="C4" s="193"/>
      <c r="D4" s="101"/>
      <c r="E4" s="101"/>
      <c r="F4" s="101"/>
      <c r="G4" s="101"/>
      <c r="H4" s="101"/>
      <c r="I4" s="102"/>
      <c r="J4" s="195" t="s">
        <v>18</v>
      </c>
      <c r="K4" s="195"/>
      <c r="L4" s="195"/>
      <c r="M4" s="195"/>
      <c r="N4" s="195"/>
      <c r="O4" s="195"/>
      <c r="P4" s="195"/>
      <c r="Q4" s="32"/>
      <c r="R4"/>
      <c r="S4" s="24"/>
      <c r="T4" s="24"/>
      <c r="U4" s="24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</row>
    <row r="5" spans="1:32" ht="156" customHeight="1" x14ac:dyDescent="0.25">
      <c r="A5" s="194" t="s">
        <v>224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2"/>
      <c r="R5"/>
      <c r="S5" s="24"/>
      <c r="T5" s="24"/>
      <c r="U5" s="24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6" spans="1:32" ht="71.25" customHeight="1" thickBot="1" x14ac:dyDescent="0.5">
      <c r="A6" s="187"/>
      <c r="B6" s="187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/>
      <c r="R6"/>
      <c r="S6" s="24"/>
      <c r="T6" s="24"/>
      <c r="U6" s="24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211.5" customHeight="1" thickBot="1" x14ac:dyDescent="0.3">
      <c r="A7" s="105" t="s">
        <v>10</v>
      </c>
      <c r="B7" s="106" t="s">
        <v>3</v>
      </c>
      <c r="C7" s="106" t="s">
        <v>4</v>
      </c>
      <c r="D7" s="107" t="s">
        <v>30</v>
      </c>
      <c r="E7" s="106" t="s">
        <v>5</v>
      </c>
      <c r="F7" s="106" t="s">
        <v>6</v>
      </c>
      <c r="G7" s="106" t="s">
        <v>14</v>
      </c>
      <c r="H7" s="106" t="s">
        <v>20</v>
      </c>
      <c r="I7" s="106" t="s">
        <v>21</v>
      </c>
      <c r="J7" s="108" t="s">
        <v>11</v>
      </c>
      <c r="K7" s="109" t="s">
        <v>7</v>
      </c>
      <c r="L7" s="106" t="s">
        <v>12</v>
      </c>
      <c r="M7" s="106" t="s">
        <v>0</v>
      </c>
      <c r="N7" s="106" t="s">
        <v>1</v>
      </c>
      <c r="O7" s="108" t="s">
        <v>8</v>
      </c>
      <c r="P7" s="106" t="s">
        <v>9</v>
      </c>
      <c r="Q7"/>
      <c r="R7"/>
      <c r="S7" s="24"/>
      <c r="T7" s="24"/>
      <c r="U7" s="26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</row>
    <row r="8" spans="1:32" ht="56.25" customHeight="1" thickBot="1" x14ac:dyDescent="0.3">
      <c r="A8" s="110">
        <v>1</v>
      </c>
      <c r="B8" s="111">
        <v>3</v>
      </c>
      <c r="C8" s="111">
        <v>4</v>
      </c>
      <c r="D8" s="110">
        <v>6</v>
      </c>
      <c r="E8" s="111">
        <v>6</v>
      </c>
      <c r="F8" s="110">
        <v>7</v>
      </c>
      <c r="G8" s="111">
        <v>8</v>
      </c>
      <c r="H8" s="110">
        <v>9</v>
      </c>
      <c r="I8" s="111">
        <v>10</v>
      </c>
      <c r="J8" s="110">
        <v>11</v>
      </c>
      <c r="K8" s="111">
        <v>12</v>
      </c>
      <c r="L8" s="110">
        <v>13</v>
      </c>
      <c r="M8" s="111">
        <v>14</v>
      </c>
      <c r="N8" s="110">
        <v>15</v>
      </c>
      <c r="O8" s="111">
        <v>16</v>
      </c>
      <c r="P8" s="110">
        <v>17</v>
      </c>
      <c r="Q8"/>
      <c r="R8"/>
      <c r="S8"/>
      <c r="T8"/>
      <c r="U8"/>
    </row>
    <row r="9" spans="1:32" s="59" customFormat="1" ht="141.75" customHeight="1" x14ac:dyDescent="0.25">
      <c r="A9" s="115">
        <v>8</v>
      </c>
      <c r="B9" s="159" t="s">
        <v>217</v>
      </c>
      <c r="C9" s="122" t="s">
        <v>170</v>
      </c>
      <c r="D9" s="196" t="s">
        <v>172</v>
      </c>
      <c r="E9" s="196" t="s">
        <v>222</v>
      </c>
      <c r="F9" s="123"/>
      <c r="G9" s="124" t="s">
        <v>82</v>
      </c>
      <c r="H9" s="125">
        <v>1</v>
      </c>
      <c r="I9" s="113"/>
      <c r="J9" s="113"/>
      <c r="K9" s="114">
        <v>42966</v>
      </c>
      <c r="L9" s="119"/>
      <c r="M9" s="120"/>
      <c r="N9" s="120"/>
      <c r="O9" s="201"/>
      <c r="P9" s="202"/>
      <c r="Q9" s="58"/>
      <c r="R9" s="58"/>
      <c r="S9" s="58"/>
      <c r="T9" s="58"/>
      <c r="U9" s="58"/>
    </row>
    <row r="10" spans="1:32" s="59" customFormat="1" ht="130.5" customHeight="1" x14ac:dyDescent="0.25">
      <c r="A10" s="112">
        <v>9</v>
      </c>
      <c r="B10" s="159" t="s">
        <v>218</v>
      </c>
      <c r="C10" s="116" t="s">
        <v>173</v>
      </c>
      <c r="D10" s="197"/>
      <c r="E10" s="197"/>
      <c r="F10" s="126"/>
      <c r="G10" s="117" t="s">
        <v>82</v>
      </c>
      <c r="H10" s="118">
        <v>1</v>
      </c>
      <c r="I10" s="127"/>
      <c r="J10" s="113"/>
      <c r="K10" s="114">
        <v>42966</v>
      </c>
      <c r="L10" s="119"/>
      <c r="M10" s="120"/>
      <c r="N10" s="120"/>
      <c r="O10" s="201"/>
      <c r="P10" s="202"/>
      <c r="Q10" s="58"/>
      <c r="R10" s="58"/>
      <c r="S10" s="58"/>
      <c r="T10" s="58"/>
      <c r="U10" s="58"/>
    </row>
    <row r="11" spans="1:32" s="59" customFormat="1" ht="66.75" customHeight="1" x14ac:dyDescent="0.25">
      <c r="A11" s="115">
        <v>10</v>
      </c>
      <c r="B11" s="164" t="s">
        <v>223</v>
      </c>
      <c r="C11" s="157" t="s">
        <v>180</v>
      </c>
      <c r="D11" s="196" t="s">
        <v>174</v>
      </c>
      <c r="E11" s="199" t="s">
        <v>220</v>
      </c>
      <c r="F11" s="128"/>
      <c r="G11" s="124" t="s">
        <v>216</v>
      </c>
      <c r="H11" s="163">
        <f>4.8*1.2*7</f>
        <v>40.32</v>
      </c>
      <c r="I11" s="113"/>
      <c r="J11" s="113"/>
      <c r="K11" s="114">
        <v>42966</v>
      </c>
      <c r="L11" s="119"/>
      <c r="M11" s="120"/>
      <c r="N11" s="120"/>
      <c r="O11" s="201"/>
      <c r="P11" s="202"/>
      <c r="Q11" s="58"/>
      <c r="R11" s="58"/>
      <c r="S11" s="58"/>
      <c r="T11" s="58"/>
      <c r="U11" s="58"/>
    </row>
    <row r="12" spans="1:32" s="59" customFormat="1" ht="72.75" customHeight="1" x14ac:dyDescent="0.25">
      <c r="A12" s="112">
        <v>11</v>
      </c>
      <c r="B12" s="164" t="s">
        <v>223</v>
      </c>
      <c r="C12" s="157" t="s">
        <v>181</v>
      </c>
      <c r="D12" s="198"/>
      <c r="E12" s="200"/>
      <c r="F12" s="128"/>
      <c r="G12" s="124" t="s">
        <v>216</v>
      </c>
      <c r="H12" s="163">
        <f>4.59*0.61*1</f>
        <v>2.7999000000000001</v>
      </c>
      <c r="I12" s="113"/>
      <c r="J12" s="113"/>
      <c r="K12" s="114">
        <v>42966</v>
      </c>
      <c r="L12" s="119"/>
      <c r="M12" s="120"/>
      <c r="N12" s="120"/>
      <c r="O12" s="201"/>
      <c r="P12" s="202"/>
      <c r="Q12" s="58"/>
      <c r="R12" s="58"/>
      <c r="S12" s="58"/>
      <c r="T12" s="58"/>
      <c r="U12" s="58"/>
    </row>
    <row r="13" spans="1:32" s="59" customFormat="1" ht="72.75" customHeight="1" x14ac:dyDescent="0.25">
      <c r="A13" s="115">
        <v>12</v>
      </c>
      <c r="B13" s="164" t="s">
        <v>223</v>
      </c>
      <c r="C13" s="157" t="s">
        <v>182</v>
      </c>
      <c r="D13" s="198"/>
      <c r="E13" s="200"/>
      <c r="F13" s="122"/>
      <c r="G13" s="124" t="s">
        <v>216</v>
      </c>
      <c r="H13" s="163">
        <f>3.23*1.2*7</f>
        <v>27.131999999999998</v>
      </c>
      <c r="I13" s="113"/>
      <c r="J13" s="113"/>
      <c r="K13" s="114">
        <v>42966</v>
      </c>
      <c r="L13" s="119"/>
      <c r="M13" s="120"/>
      <c r="N13" s="120"/>
      <c r="O13" s="201"/>
      <c r="P13" s="202"/>
      <c r="Q13" s="58"/>
      <c r="R13" s="58"/>
      <c r="S13" s="58"/>
      <c r="T13" s="58"/>
      <c r="U13" s="58"/>
    </row>
    <row r="14" spans="1:32" s="59" customFormat="1" ht="65.25" customHeight="1" x14ac:dyDescent="0.25">
      <c r="A14" s="112">
        <v>13</v>
      </c>
      <c r="B14" s="164" t="s">
        <v>223</v>
      </c>
      <c r="C14" s="121" t="s">
        <v>183</v>
      </c>
      <c r="D14" s="198"/>
      <c r="E14" s="200"/>
      <c r="F14" s="128"/>
      <c r="G14" s="124" t="s">
        <v>216</v>
      </c>
      <c r="H14" s="163">
        <f>1*0.16*1</f>
        <v>0.16</v>
      </c>
      <c r="I14" s="113"/>
      <c r="J14" s="113"/>
      <c r="K14" s="114">
        <v>42966</v>
      </c>
      <c r="L14" s="119"/>
      <c r="M14" s="120"/>
      <c r="N14" s="120"/>
      <c r="O14" s="201"/>
      <c r="P14" s="202"/>
      <c r="Q14" s="58"/>
      <c r="R14" s="58"/>
      <c r="S14" s="58"/>
      <c r="T14" s="58"/>
      <c r="U14" s="58"/>
    </row>
    <row r="15" spans="1:32" s="59" customFormat="1" ht="70.5" customHeight="1" x14ac:dyDescent="0.25">
      <c r="A15" s="115">
        <v>14</v>
      </c>
      <c r="B15" s="164" t="s">
        <v>223</v>
      </c>
      <c r="C15" s="129" t="s">
        <v>184</v>
      </c>
      <c r="D15" s="198"/>
      <c r="E15" s="200"/>
      <c r="F15" s="122"/>
      <c r="G15" s="124" t="s">
        <v>216</v>
      </c>
      <c r="H15" s="163">
        <f>0.27*1.06*1</f>
        <v>0.28620000000000001</v>
      </c>
      <c r="I15" s="113"/>
      <c r="J15" s="113"/>
      <c r="K15" s="114">
        <v>42966</v>
      </c>
      <c r="L15" s="119"/>
      <c r="M15" s="120"/>
      <c r="N15" s="120"/>
      <c r="O15" s="201"/>
      <c r="P15" s="202"/>
      <c r="Q15" s="58"/>
      <c r="R15" s="58"/>
      <c r="S15" s="58"/>
      <c r="T15" s="58"/>
      <c r="U15" s="58"/>
    </row>
    <row r="16" spans="1:32" s="59" customFormat="1" ht="63" customHeight="1" x14ac:dyDescent="0.25">
      <c r="A16" s="112">
        <v>15</v>
      </c>
      <c r="B16" s="164" t="s">
        <v>223</v>
      </c>
      <c r="C16" s="129" t="s">
        <v>185</v>
      </c>
      <c r="D16" s="198"/>
      <c r="E16" s="200"/>
      <c r="F16" s="122"/>
      <c r="G16" s="124" t="s">
        <v>216</v>
      </c>
      <c r="H16" s="163">
        <f>2.835*1.2*2</f>
        <v>6.8039999999999994</v>
      </c>
      <c r="I16" s="113"/>
      <c r="J16" s="113"/>
      <c r="K16" s="114">
        <v>42966</v>
      </c>
      <c r="L16" s="119"/>
      <c r="M16" s="120"/>
      <c r="N16" s="120"/>
      <c r="O16" s="201"/>
      <c r="P16" s="202"/>
      <c r="Q16" s="58"/>
      <c r="R16" s="58"/>
      <c r="S16" s="58"/>
      <c r="T16" s="58"/>
      <c r="U16" s="58"/>
    </row>
    <row r="17" spans="1:21" s="59" customFormat="1" ht="64.5" customHeight="1" x14ac:dyDescent="0.25">
      <c r="A17" s="115">
        <v>16</v>
      </c>
      <c r="B17" s="164" t="s">
        <v>223</v>
      </c>
      <c r="C17" s="129" t="s">
        <v>186</v>
      </c>
      <c r="D17" s="198"/>
      <c r="E17" s="200"/>
      <c r="F17" s="122"/>
      <c r="G17" s="124" t="s">
        <v>216</v>
      </c>
      <c r="H17" s="163">
        <f>2.835*1.111*1</f>
        <v>3.1496849999999998</v>
      </c>
      <c r="I17" s="113"/>
      <c r="J17" s="113"/>
      <c r="K17" s="114">
        <v>42966</v>
      </c>
      <c r="L17" s="119"/>
      <c r="M17" s="120"/>
      <c r="N17" s="120"/>
      <c r="O17" s="201"/>
      <c r="P17" s="202"/>
      <c r="Q17" s="58"/>
      <c r="R17" s="58"/>
      <c r="S17" s="58"/>
      <c r="T17" s="58"/>
      <c r="U17" s="58"/>
    </row>
    <row r="18" spans="1:21" s="59" customFormat="1" ht="65.25" customHeight="1" x14ac:dyDescent="0.25">
      <c r="A18" s="112">
        <v>17</v>
      </c>
      <c r="B18" s="164" t="s">
        <v>223</v>
      </c>
      <c r="C18" s="129" t="s">
        <v>187</v>
      </c>
      <c r="D18" s="198"/>
      <c r="E18" s="200"/>
      <c r="F18" s="122"/>
      <c r="G18" s="124" t="s">
        <v>216</v>
      </c>
      <c r="H18" s="163">
        <f>3.2*1.2*3</f>
        <v>11.52</v>
      </c>
      <c r="I18" s="113"/>
      <c r="J18" s="113"/>
      <c r="K18" s="114">
        <v>42966</v>
      </c>
      <c r="L18" s="119"/>
      <c r="M18" s="120"/>
      <c r="N18" s="120"/>
      <c r="O18" s="201"/>
      <c r="P18" s="202"/>
      <c r="Q18" s="58"/>
      <c r="R18" s="58"/>
      <c r="S18" s="58"/>
      <c r="T18" s="58"/>
      <c r="U18" s="58"/>
    </row>
    <row r="19" spans="1:21" s="59" customFormat="1" ht="68.25" customHeight="1" x14ac:dyDescent="0.25">
      <c r="A19" s="115">
        <v>18</v>
      </c>
      <c r="B19" s="164" t="s">
        <v>223</v>
      </c>
      <c r="C19" s="129" t="s">
        <v>188</v>
      </c>
      <c r="D19" s="198"/>
      <c r="E19" s="200"/>
      <c r="F19" s="128"/>
      <c r="G19" s="124" t="s">
        <v>216</v>
      </c>
      <c r="H19" s="163">
        <f>3.2*0.6*1</f>
        <v>1.92</v>
      </c>
      <c r="I19" s="113"/>
      <c r="J19" s="113"/>
      <c r="K19" s="114">
        <v>42966</v>
      </c>
      <c r="L19" s="119"/>
      <c r="M19" s="120"/>
      <c r="N19" s="120"/>
      <c r="O19" s="201"/>
      <c r="P19" s="202"/>
      <c r="Q19" s="58"/>
      <c r="R19" s="58"/>
      <c r="S19" s="58"/>
      <c r="T19" s="58"/>
      <c r="U19" s="58"/>
    </row>
    <row r="20" spans="1:21" s="59" customFormat="1" ht="90.75" customHeight="1" x14ac:dyDescent="0.25">
      <c r="A20" s="112">
        <v>19</v>
      </c>
      <c r="B20" s="164" t="s">
        <v>223</v>
      </c>
      <c r="C20" s="129" t="s">
        <v>189</v>
      </c>
      <c r="D20" s="198"/>
      <c r="E20" s="200"/>
      <c r="F20" s="122"/>
      <c r="G20" s="124" t="s">
        <v>216</v>
      </c>
      <c r="H20" s="163">
        <f>3.2*0.805</f>
        <v>2.5760000000000005</v>
      </c>
      <c r="I20" s="113"/>
      <c r="J20" s="113"/>
      <c r="K20" s="114">
        <v>42966</v>
      </c>
      <c r="L20" s="119"/>
      <c r="M20" s="120"/>
      <c r="N20" s="120"/>
      <c r="O20" s="201"/>
      <c r="P20" s="202"/>
      <c r="Q20" s="58"/>
      <c r="R20" s="58"/>
      <c r="S20" s="58"/>
      <c r="T20" s="58"/>
      <c r="U20" s="58"/>
    </row>
    <row r="21" spans="1:21" s="59" customFormat="1" ht="68.25" customHeight="1" x14ac:dyDescent="0.25">
      <c r="A21" s="115">
        <v>20</v>
      </c>
      <c r="B21" s="164" t="s">
        <v>223</v>
      </c>
      <c r="C21" s="121" t="s">
        <v>190</v>
      </c>
      <c r="D21" s="198"/>
      <c r="E21" s="207" t="s">
        <v>221</v>
      </c>
      <c r="F21" s="116"/>
      <c r="G21" s="124" t="s">
        <v>216</v>
      </c>
      <c r="H21" s="163">
        <f>0.27*1.2</f>
        <v>0.32400000000000001</v>
      </c>
      <c r="I21" s="113"/>
      <c r="J21" s="113"/>
      <c r="K21" s="114">
        <v>42966</v>
      </c>
      <c r="L21" s="119"/>
      <c r="M21" s="120"/>
      <c r="N21" s="120"/>
      <c r="O21" s="201"/>
      <c r="P21" s="202"/>
      <c r="Q21" s="58"/>
      <c r="R21" s="58"/>
      <c r="S21" s="58"/>
      <c r="T21" s="58"/>
      <c r="U21" s="58"/>
    </row>
    <row r="22" spans="1:21" s="59" customFormat="1" ht="81" customHeight="1" x14ac:dyDescent="0.25">
      <c r="A22" s="112">
        <v>21</v>
      </c>
      <c r="B22" s="164" t="s">
        <v>223</v>
      </c>
      <c r="C22" s="121" t="s">
        <v>191</v>
      </c>
      <c r="D22" s="198"/>
      <c r="E22" s="207"/>
      <c r="F22" s="116"/>
      <c r="G22" s="124" t="s">
        <v>216</v>
      </c>
      <c r="H22" s="163">
        <f>4.36*1.2*3</f>
        <v>15.696000000000002</v>
      </c>
      <c r="I22" s="113"/>
      <c r="J22" s="113"/>
      <c r="K22" s="114">
        <v>42966</v>
      </c>
      <c r="L22" s="119"/>
      <c r="M22" s="120"/>
      <c r="N22" s="120"/>
      <c r="O22" s="201"/>
      <c r="P22" s="202"/>
      <c r="Q22" s="58"/>
      <c r="R22" s="58"/>
      <c r="S22" s="58"/>
      <c r="T22" s="58"/>
      <c r="U22" s="58"/>
    </row>
    <row r="23" spans="1:21" s="59" customFormat="1" ht="66" customHeight="1" x14ac:dyDescent="0.25">
      <c r="A23" s="115">
        <v>22</v>
      </c>
      <c r="B23" s="164" t="s">
        <v>223</v>
      </c>
      <c r="C23" s="121" t="s">
        <v>192</v>
      </c>
      <c r="D23" s="198"/>
      <c r="E23" s="207"/>
      <c r="F23" s="116"/>
      <c r="G23" s="124" t="s">
        <v>216</v>
      </c>
      <c r="H23" s="163">
        <f>3.57*1.06*1</f>
        <v>3.7842000000000002</v>
      </c>
      <c r="I23" s="113"/>
      <c r="J23" s="113"/>
      <c r="K23" s="114">
        <v>42966</v>
      </c>
      <c r="L23" s="119"/>
      <c r="M23" s="120"/>
      <c r="N23" s="120"/>
      <c r="O23" s="201"/>
      <c r="P23" s="202"/>
      <c r="Q23" s="58"/>
      <c r="R23" s="58"/>
      <c r="S23" s="58"/>
      <c r="T23" s="58"/>
      <c r="U23" s="58"/>
    </row>
    <row r="24" spans="1:21" s="59" customFormat="1" ht="66" customHeight="1" x14ac:dyDescent="0.25">
      <c r="A24" s="112">
        <v>23</v>
      </c>
      <c r="B24" s="164" t="s">
        <v>223</v>
      </c>
      <c r="C24" s="121" t="s">
        <v>193</v>
      </c>
      <c r="D24" s="198"/>
      <c r="E24" s="207"/>
      <c r="F24" s="116"/>
      <c r="G24" s="124" t="s">
        <v>216</v>
      </c>
      <c r="H24" s="163">
        <f>3.57*1.2*1</f>
        <v>4.2839999999999998</v>
      </c>
      <c r="I24" s="113"/>
      <c r="J24" s="113"/>
      <c r="K24" s="114">
        <v>42966</v>
      </c>
      <c r="L24" s="119"/>
      <c r="M24" s="120"/>
      <c r="N24" s="120"/>
      <c r="O24" s="201"/>
      <c r="P24" s="202"/>
      <c r="Q24" s="58"/>
      <c r="R24" s="58"/>
      <c r="S24" s="58"/>
      <c r="T24" s="58"/>
      <c r="U24" s="58"/>
    </row>
    <row r="25" spans="1:21" s="59" customFormat="1" ht="66" customHeight="1" x14ac:dyDescent="0.25">
      <c r="A25" s="115">
        <v>24</v>
      </c>
      <c r="B25" s="164" t="s">
        <v>223</v>
      </c>
      <c r="C25" s="121" t="s">
        <v>194</v>
      </c>
      <c r="D25" s="198"/>
      <c r="E25" s="207"/>
      <c r="F25" s="116"/>
      <c r="G25" s="124" t="s">
        <v>216</v>
      </c>
      <c r="H25" s="163">
        <f>2.265*1.06*1</f>
        <v>2.4009</v>
      </c>
      <c r="I25" s="113"/>
      <c r="J25" s="113"/>
      <c r="K25" s="114">
        <v>42966</v>
      </c>
      <c r="L25" s="119"/>
      <c r="M25" s="120"/>
      <c r="N25" s="120"/>
      <c r="O25" s="201"/>
      <c r="P25" s="202"/>
      <c r="Q25" s="58"/>
      <c r="R25" s="58"/>
      <c r="S25" s="58"/>
      <c r="T25" s="58"/>
      <c r="U25" s="58"/>
    </row>
    <row r="26" spans="1:21" s="59" customFormat="1" ht="66" customHeight="1" x14ac:dyDescent="0.25">
      <c r="A26" s="112">
        <v>25</v>
      </c>
      <c r="B26" s="164" t="s">
        <v>223</v>
      </c>
      <c r="C26" s="121" t="s">
        <v>195</v>
      </c>
      <c r="D26" s="198"/>
      <c r="E26" s="207"/>
      <c r="F26" s="116"/>
      <c r="G26" s="124" t="s">
        <v>216</v>
      </c>
      <c r="H26" s="163">
        <f>2.265*1.2*1</f>
        <v>2.718</v>
      </c>
      <c r="I26" s="113"/>
      <c r="J26" s="113"/>
      <c r="K26" s="114">
        <v>42966</v>
      </c>
      <c r="L26" s="119"/>
      <c r="M26" s="120"/>
      <c r="N26" s="120"/>
      <c r="O26" s="201" t="s">
        <v>31</v>
      </c>
      <c r="P26" s="202" t="s">
        <v>171</v>
      </c>
      <c r="Q26" s="58"/>
      <c r="R26" s="58"/>
      <c r="S26" s="58"/>
      <c r="T26" s="58"/>
      <c r="U26" s="58"/>
    </row>
    <row r="27" spans="1:21" s="59" customFormat="1" ht="66" customHeight="1" x14ac:dyDescent="0.25">
      <c r="A27" s="115">
        <v>26</v>
      </c>
      <c r="B27" s="164" t="s">
        <v>223</v>
      </c>
      <c r="C27" s="121" t="s">
        <v>196</v>
      </c>
      <c r="D27" s="198"/>
      <c r="E27" s="207"/>
      <c r="F27" s="116"/>
      <c r="G27" s="124" t="s">
        <v>216</v>
      </c>
      <c r="H27" s="163">
        <f>2.74*1.06*1</f>
        <v>2.9044000000000003</v>
      </c>
      <c r="I27" s="113"/>
      <c r="J27" s="113"/>
      <c r="K27" s="114">
        <v>42966</v>
      </c>
      <c r="L27" s="119"/>
      <c r="M27" s="120"/>
      <c r="N27" s="120"/>
      <c r="O27" s="201"/>
      <c r="P27" s="202"/>
      <c r="Q27" s="58"/>
      <c r="R27" s="58"/>
      <c r="S27" s="58"/>
      <c r="T27" s="58"/>
      <c r="U27" s="58"/>
    </row>
    <row r="28" spans="1:21" s="59" customFormat="1" ht="66" customHeight="1" x14ac:dyDescent="0.25">
      <c r="A28" s="112">
        <v>27</v>
      </c>
      <c r="B28" s="164" t="s">
        <v>223</v>
      </c>
      <c r="C28" s="121" t="s">
        <v>197</v>
      </c>
      <c r="D28" s="198"/>
      <c r="E28" s="207"/>
      <c r="F28" s="116"/>
      <c r="G28" s="124" t="s">
        <v>216</v>
      </c>
      <c r="H28" s="163">
        <f>2.74*1.2*1</f>
        <v>3.2880000000000003</v>
      </c>
      <c r="I28" s="113"/>
      <c r="J28" s="113"/>
      <c r="K28" s="114">
        <v>42966</v>
      </c>
      <c r="L28" s="119"/>
      <c r="M28" s="120"/>
      <c r="N28" s="120"/>
      <c r="O28" s="201"/>
      <c r="P28" s="202"/>
      <c r="Q28" s="58"/>
      <c r="R28" s="58"/>
      <c r="S28" s="58"/>
      <c r="T28" s="58"/>
      <c r="U28" s="58"/>
    </row>
    <row r="29" spans="1:21" s="59" customFormat="1" ht="66" customHeight="1" x14ac:dyDescent="0.25">
      <c r="A29" s="115">
        <v>28</v>
      </c>
      <c r="B29" s="164" t="s">
        <v>223</v>
      </c>
      <c r="C29" s="121" t="s">
        <v>198</v>
      </c>
      <c r="D29" s="206" t="s">
        <v>175</v>
      </c>
      <c r="E29" s="207"/>
      <c r="F29" s="116"/>
      <c r="G29" s="124" t="s">
        <v>216</v>
      </c>
      <c r="H29" s="163">
        <f>3.29*1.06*1</f>
        <v>3.4874000000000001</v>
      </c>
      <c r="I29" s="113"/>
      <c r="J29" s="113"/>
      <c r="K29" s="114">
        <v>42966</v>
      </c>
      <c r="L29" s="119"/>
      <c r="M29" s="120"/>
      <c r="N29" s="120"/>
      <c r="O29" s="201"/>
      <c r="P29" s="202"/>
      <c r="Q29" s="58"/>
      <c r="R29" s="58"/>
      <c r="S29" s="58"/>
      <c r="T29" s="58"/>
      <c r="U29" s="58"/>
    </row>
    <row r="30" spans="1:21" s="59" customFormat="1" ht="66" customHeight="1" x14ac:dyDescent="0.25">
      <c r="A30" s="112">
        <v>29</v>
      </c>
      <c r="B30" s="164" t="s">
        <v>223</v>
      </c>
      <c r="C30" s="121" t="s">
        <v>199</v>
      </c>
      <c r="D30" s="206"/>
      <c r="E30" s="207"/>
      <c r="F30" s="116"/>
      <c r="G30" s="124" t="s">
        <v>216</v>
      </c>
      <c r="H30" s="163">
        <f>3.29*1.06*1</f>
        <v>3.4874000000000001</v>
      </c>
      <c r="I30" s="113"/>
      <c r="J30" s="113"/>
      <c r="K30" s="114">
        <v>42966</v>
      </c>
      <c r="L30" s="119"/>
      <c r="M30" s="120"/>
      <c r="N30" s="120"/>
      <c r="O30" s="201"/>
      <c r="P30" s="202"/>
      <c r="Q30" s="58"/>
      <c r="R30" s="58"/>
      <c r="S30" s="58"/>
      <c r="T30" s="58"/>
      <c r="U30" s="58"/>
    </row>
    <row r="31" spans="1:21" s="59" customFormat="1" ht="66" customHeight="1" x14ac:dyDescent="0.25">
      <c r="A31" s="115">
        <v>30</v>
      </c>
      <c r="B31" s="164" t="s">
        <v>223</v>
      </c>
      <c r="C31" s="121" t="s">
        <v>200</v>
      </c>
      <c r="D31" s="206"/>
      <c r="E31" s="207"/>
      <c r="F31" s="116"/>
      <c r="G31" s="124" t="s">
        <v>216</v>
      </c>
      <c r="H31" s="163">
        <f>4.21*1.06*1</f>
        <v>4.4626000000000001</v>
      </c>
      <c r="I31" s="113"/>
      <c r="J31" s="113"/>
      <c r="K31" s="114">
        <v>42966</v>
      </c>
      <c r="L31" s="119"/>
      <c r="M31" s="120"/>
      <c r="N31" s="120"/>
      <c r="O31" s="201"/>
      <c r="P31" s="202"/>
      <c r="Q31" s="58"/>
      <c r="R31" s="58"/>
      <c r="S31" s="58"/>
      <c r="T31" s="58"/>
      <c r="U31" s="58"/>
    </row>
    <row r="32" spans="1:21" s="59" customFormat="1" ht="66" customHeight="1" x14ac:dyDescent="0.25">
      <c r="A32" s="112">
        <v>31</v>
      </c>
      <c r="B32" s="164" t="s">
        <v>223</v>
      </c>
      <c r="C32" s="121" t="s">
        <v>201</v>
      </c>
      <c r="D32" s="206"/>
      <c r="E32" s="207"/>
      <c r="F32" s="116"/>
      <c r="G32" s="124" t="s">
        <v>216</v>
      </c>
      <c r="H32" s="163">
        <f>4.21*1.2*1</f>
        <v>5.0519999999999996</v>
      </c>
      <c r="I32" s="113"/>
      <c r="J32" s="113"/>
      <c r="K32" s="114">
        <v>42966</v>
      </c>
      <c r="L32" s="119"/>
      <c r="M32" s="120"/>
      <c r="N32" s="120"/>
      <c r="O32" s="201"/>
      <c r="P32" s="202"/>
      <c r="Q32" s="58"/>
      <c r="R32" s="58"/>
      <c r="S32" s="58"/>
      <c r="T32" s="58"/>
      <c r="U32" s="58"/>
    </row>
    <row r="33" spans="1:21" s="59" customFormat="1" ht="66" customHeight="1" x14ac:dyDescent="0.25">
      <c r="A33" s="115">
        <v>32</v>
      </c>
      <c r="B33" s="164" t="s">
        <v>223</v>
      </c>
      <c r="C33" s="121" t="s">
        <v>202</v>
      </c>
      <c r="D33" s="206"/>
      <c r="E33" s="207"/>
      <c r="F33" s="116"/>
      <c r="G33" s="124" t="s">
        <v>216</v>
      </c>
      <c r="H33" s="163">
        <f>4.465*1.06</f>
        <v>4.7328999999999999</v>
      </c>
      <c r="I33" s="113"/>
      <c r="J33" s="113"/>
      <c r="K33" s="114">
        <v>42966</v>
      </c>
      <c r="L33" s="119"/>
      <c r="M33" s="120"/>
      <c r="N33" s="120"/>
      <c r="O33" s="201"/>
      <c r="P33" s="202"/>
      <c r="Q33" s="58"/>
      <c r="R33" s="58"/>
      <c r="S33" s="58"/>
      <c r="T33" s="58"/>
      <c r="U33" s="58"/>
    </row>
    <row r="34" spans="1:21" s="59" customFormat="1" ht="66" customHeight="1" x14ac:dyDescent="0.25">
      <c r="A34" s="112">
        <v>33</v>
      </c>
      <c r="B34" s="164" t="s">
        <v>223</v>
      </c>
      <c r="C34" s="121" t="s">
        <v>203</v>
      </c>
      <c r="D34" s="206"/>
      <c r="E34" s="207"/>
      <c r="F34" s="116"/>
      <c r="G34" s="124" t="s">
        <v>216</v>
      </c>
      <c r="H34" s="163">
        <f>4.465*1.2*1</f>
        <v>5.3579999999999997</v>
      </c>
      <c r="I34" s="113"/>
      <c r="J34" s="113"/>
      <c r="K34" s="114">
        <v>42966</v>
      </c>
      <c r="L34" s="119"/>
      <c r="M34" s="120"/>
      <c r="N34" s="120"/>
      <c r="O34" s="201"/>
      <c r="P34" s="202"/>
      <c r="Q34" s="58"/>
      <c r="R34" s="58"/>
      <c r="S34" s="58"/>
      <c r="T34" s="58"/>
      <c r="U34" s="58"/>
    </row>
    <row r="35" spans="1:21" s="59" customFormat="1" ht="66" customHeight="1" x14ac:dyDescent="0.25">
      <c r="A35" s="115">
        <v>34</v>
      </c>
      <c r="B35" s="164" t="s">
        <v>223</v>
      </c>
      <c r="C35" s="121" t="s">
        <v>204</v>
      </c>
      <c r="D35" s="206"/>
      <c r="E35" s="207"/>
      <c r="F35" s="116"/>
      <c r="G35" s="124" t="s">
        <v>216</v>
      </c>
      <c r="H35" s="163">
        <f>3.085*1.2*2</f>
        <v>7.4039999999999999</v>
      </c>
      <c r="I35" s="113"/>
      <c r="J35" s="113"/>
      <c r="K35" s="114">
        <v>42966</v>
      </c>
      <c r="L35" s="119"/>
      <c r="M35" s="120"/>
      <c r="N35" s="120"/>
      <c r="O35" s="201"/>
      <c r="P35" s="202"/>
      <c r="Q35" s="58"/>
      <c r="R35" s="58"/>
      <c r="S35" s="58"/>
      <c r="T35" s="58"/>
      <c r="U35" s="58"/>
    </row>
    <row r="36" spans="1:21" s="59" customFormat="1" ht="66" customHeight="1" x14ac:dyDescent="0.25">
      <c r="A36" s="112">
        <v>35</v>
      </c>
      <c r="B36" s="164" t="s">
        <v>223</v>
      </c>
      <c r="C36" s="121" t="s">
        <v>205</v>
      </c>
      <c r="D36" s="206"/>
      <c r="E36" s="207"/>
      <c r="F36" s="116"/>
      <c r="G36" s="124" t="s">
        <v>216</v>
      </c>
      <c r="H36" s="163">
        <f>5.625*1.2*2</f>
        <v>13.5</v>
      </c>
      <c r="I36" s="113"/>
      <c r="J36" s="113"/>
      <c r="K36" s="114">
        <v>42966</v>
      </c>
      <c r="L36" s="119"/>
      <c r="M36" s="120"/>
      <c r="N36" s="120"/>
      <c r="O36" s="201"/>
      <c r="P36" s="202"/>
      <c r="Q36" s="58"/>
      <c r="R36" s="58"/>
      <c r="S36" s="58"/>
      <c r="T36" s="58"/>
      <c r="U36" s="58"/>
    </row>
    <row r="37" spans="1:21" s="59" customFormat="1" ht="66" customHeight="1" x14ac:dyDescent="0.25">
      <c r="A37" s="115">
        <v>36</v>
      </c>
      <c r="B37" s="164" t="s">
        <v>223</v>
      </c>
      <c r="C37" s="121" t="s">
        <v>206</v>
      </c>
      <c r="D37" s="206"/>
      <c r="E37" s="207"/>
      <c r="F37" s="116"/>
      <c r="G37" s="124" t="s">
        <v>216</v>
      </c>
      <c r="H37" s="163">
        <f>4.05*1.2*2</f>
        <v>9.7199999999999989</v>
      </c>
      <c r="I37" s="113"/>
      <c r="J37" s="113"/>
      <c r="K37" s="114">
        <v>42966</v>
      </c>
      <c r="L37" s="119"/>
      <c r="M37" s="120"/>
      <c r="N37" s="120"/>
      <c r="O37" s="201"/>
      <c r="P37" s="202"/>
      <c r="Q37" s="58"/>
      <c r="R37" s="58"/>
      <c r="S37" s="58"/>
      <c r="T37" s="58"/>
      <c r="U37" s="58"/>
    </row>
    <row r="38" spans="1:21" s="59" customFormat="1" ht="66" customHeight="1" x14ac:dyDescent="0.25">
      <c r="A38" s="112">
        <v>37</v>
      </c>
      <c r="B38" s="164" t="s">
        <v>223</v>
      </c>
      <c r="C38" s="121" t="s">
        <v>207</v>
      </c>
      <c r="D38" s="206"/>
      <c r="E38" s="207"/>
      <c r="F38" s="116"/>
      <c r="G38" s="124" t="s">
        <v>216</v>
      </c>
      <c r="H38" s="163">
        <f>1.06*1.06*1</f>
        <v>1.1236000000000002</v>
      </c>
      <c r="I38" s="113"/>
      <c r="J38" s="113"/>
      <c r="K38" s="114">
        <v>42966</v>
      </c>
      <c r="L38" s="119"/>
      <c r="M38" s="120"/>
      <c r="N38" s="120"/>
      <c r="O38" s="201"/>
      <c r="P38" s="202"/>
      <c r="Q38" s="58"/>
      <c r="R38" s="58"/>
      <c r="S38" s="58"/>
      <c r="T38" s="58"/>
      <c r="U38" s="58"/>
    </row>
    <row r="39" spans="1:21" s="59" customFormat="1" ht="66" customHeight="1" x14ac:dyDescent="0.25">
      <c r="A39" s="115">
        <v>38</v>
      </c>
      <c r="B39" s="164" t="s">
        <v>223</v>
      </c>
      <c r="C39" s="121" t="s">
        <v>208</v>
      </c>
      <c r="D39" s="206"/>
      <c r="E39" s="207"/>
      <c r="F39" s="116"/>
      <c r="G39" s="124" t="s">
        <v>216</v>
      </c>
      <c r="H39" s="163">
        <f>1.06*1.2*1</f>
        <v>1.272</v>
      </c>
      <c r="I39" s="113"/>
      <c r="J39" s="113"/>
      <c r="K39" s="114">
        <v>42966</v>
      </c>
      <c r="L39" s="119"/>
      <c r="M39" s="120"/>
      <c r="N39" s="120"/>
      <c r="O39" s="201"/>
      <c r="P39" s="202"/>
      <c r="Q39" s="58"/>
      <c r="R39" s="58"/>
      <c r="S39" s="58"/>
      <c r="T39" s="58"/>
      <c r="U39" s="58"/>
    </row>
    <row r="40" spans="1:21" s="59" customFormat="1" ht="66" customHeight="1" x14ac:dyDescent="0.25">
      <c r="A40" s="112">
        <v>39</v>
      </c>
      <c r="B40" s="164" t="s">
        <v>223</v>
      </c>
      <c r="C40" s="121" t="s">
        <v>209</v>
      </c>
      <c r="D40" s="206"/>
      <c r="E40" s="207"/>
      <c r="F40" s="116"/>
      <c r="G40" s="124" t="s">
        <v>216</v>
      </c>
      <c r="H40" s="163">
        <f>3.82*1.06*1</f>
        <v>4.0491999999999999</v>
      </c>
      <c r="I40" s="113"/>
      <c r="J40" s="113"/>
      <c r="K40" s="114">
        <v>42966</v>
      </c>
      <c r="L40" s="119"/>
      <c r="M40" s="120"/>
      <c r="N40" s="120"/>
      <c r="O40" s="201"/>
      <c r="P40" s="202"/>
      <c r="Q40" s="58"/>
      <c r="R40" s="58"/>
      <c r="S40" s="58"/>
      <c r="T40" s="58"/>
      <c r="U40" s="58"/>
    </row>
    <row r="41" spans="1:21" s="59" customFormat="1" ht="66" customHeight="1" x14ac:dyDescent="0.25">
      <c r="A41" s="115">
        <v>40</v>
      </c>
      <c r="B41" s="164" t="s">
        <v>223</v>
      </c>
      <c r="C41" s="121" t="s">
        <v>210</v>
      </c>
      <c r="D41" s="206"/>
      <c r="E41" s="207"/>
      <c r="F41" s="116"/>
      <c r="G41" s="124" t="s">
        <v>216</v>
      </c>
      <c r="H41" s="163">
        <f>3.82*1.2*1</f>
        <v>4.5839999999999996</v>
      </c>
      <c r="I41" s="113"/>
      <c r="J41" s="113"/>
      <c r="K41" s="114">
        <v>42966</v>
      </c>
      <c r="L41" s="119"/>
      <c r="M41" s="120"/>
      <c r="N41" s="120"/>
      <c r="O41" s="201"/>
      <c r="P41" s="202"/>
      <c r="Q41" s="58"/>
      <c r="R41" s="58"/>
      <c r="S41" s="58"/>
      <c r="T41" s="58"/>
      <c r="U41" s="58"/>
    </row>
    <row r="42" spans="1:21" s="59" customFormat="1" ht="66" customHeight="1" x14ac:dyDescent="0.25">
      <c r="A42" s="112">
        <v>41</v>
      </c>
      <c r="B42" s="164" t="s">
        <v>223</v>
      </c>
      <c r="C42" s="121" t="s">
        <v>211</v>
      </c>
      <c r="D42" s="206"/>
      <c r="E42" s="207"/>
      <c r="F42" s="116"/>
      <c r="G42" s="124" t="s">
        <v>216</v>
      </c>
      <c r="H42" s="163">
        <f>1.4*1.06*1</f>
        <v>1.484</v>
      </c>
      <c r="I42" s="113"/>
      <c r="J42" s="113"/>
      <c r="K42" s="114">
        <v>42966</v>
      </c>
      <c r="L42" s="119"/>
      <c r="M42" s="120"/>
      <c r="N42" s="120"/>
      <c r="O42" s="201"/>
      <c r="P42" s="202"/>
      <c r="Q42" s="58"/>
      <c r="R42" s="58"/>
      <c r="S42" s="58"/>
      <c r="T42" s="58"/>
      <c r="U42" s="58"/>
    </row>
    <row r="43" spans="1:21" s="59" customFormat="1" ht="66" customHeight="1" x14ac:dyDescent="0.25">
      <c r="A43" s="115">
        <v>42</v>
      </c>
      <c r="B43" s="164" t="s">
        <v>223</v>
      </c>
      <c r="C43" s="121" t="s">
        <v>211</v>
      </c>
      <c r="D43" s="206"/>
      <c r="E43" s="207"/>
      <c r="F43" s="116"/>
      <c r="G43" s="124" t="s">
        <v>216</v>
      </c>
      <c r="H43" s="163">
        <f>1.4*1.06*1</f>
        <v>1.484</v>
      </c>
      <c r="I43" s="113"/>
      <c r="J43" s="113"/>
      <c r="K43" s="114">
        <v>42966</v>
      </c>
      <c r="L43" s="119"/>
      <c r="M43" s="120"/>
      <c r="N43" s="120"/>
      <c r="O43" s="201"/>
      <c r="P43" s="202"/>
      <c r="Q43" s="58"/>
      <c r="R43" s="58"/>
      <c r="S43" s="58"/>
      <c r="T43" s="58"/>
      <c r="U43" s="58"/>
    </row>
    <row r="44" spans="1:21" s="59" customFormat="1" ht="66" customHeight="1" x14ac:dyDescent="0.25">
      <c r="A44" s="112">
        <v>43</v>
      </c>
      <c r="B44" s="164" t="s">
        <v>223</v>
      </c>
      <c r="C44" s="121" t="s">
        <v>212</v>
      </c>
      <c r="D44" s="206"/>
      <c r="E44" s="207"/>
      <c r="F44" s="116"/>
      <c r="G44" s="124" t="s">
        <v>216</v>
      </c>
      <c r="H44" s="163">
        <f>4.74*1.06*1</f>
        <v>5.0244000000000009</v>
      </c>
      <c r="I44" s="113"/>
      <c r="J44" s="113"/>
      <c r="K44" s="114">
        <v>42966</v>
      </c>
      <c r="L44" s="119"/>
      <c r="M44" s="120"/>
      <c r="N44" s="120"/>
      <c r="O44" s="201"/>
      <c r="P44" s="202"/>
      <c r="Q44" s="58"/>
      <c r="R44" s="58"/>
      <c r="S44" s="58"/>
      <c r="T44" s="58"/>
      <c r="U44" s="58"/>
    </row>
    <row r="45" spans="1:21" s="59" customFormat="1" ht="66" customHeight="1" x14ac:dyDescent="0.25">
      <c r="A45" s="115">
        <v>44</v>
      </c>
      <c r="B45" s="164" t="s">
        <v>223</v>
      </c>
      <c r="C45" s="121" t="s">
        <v>213</v>
      </c>
      <c r="D45" s="206"/>
      <c r="E45" s="207"/>
      <c r="F45" s="116"/>
      <c r="G45" s="124" t="s">
        <v>216</v>
      </c>
      <c r="H45" s="163">
        <f>4.74*1.2*1</f>
        <v>5.6879999999999997</v>
      </c>
      <c r="I45" s="113"/>
      <c r="J45" s="113"/>
      <c r="K45" s="114">
        <v>42966</v>
      </c>
      <c r="L45" s="119"/>
      <c r="M45" s="120"/>
      <c r="N45" s="120"/>
      <c r="O45" s="201"/>
      <c r="P45" s="202"/>
      <c r="Q45" s="58"/>
      <c r="R45" s="58"/>
      <c r="S45" s="58"/>
      <c r="T45" s="58"/>
      <c r="U45" s="58"/>
    </row>
    <row r="46" spans="1:21" s="59" customFormat="1" ht="66" customHeight="1" x14ac:dyDescent="0.25">
      <c r="A46" s="112">
        <v>45</v>
      </c>
      <c r="B46" s="164" t="s">
        <v>223</v>
      </c>
      <c r="C46" s="121" t="s">
        <v>214</v>
      </c>
      <c r="D46" s="206"/>
      <c r="E46" s="207"/>
      <c r="F46" s="116"/>
      <c r="G46" s="124" t="s">
        <v>216</v>
      </c>
      <c r="H46" s="163">
        <f>3.44*0.16*1</f>
        <v>0.5504</v>
      </c>
      <c r="I46" s="113"/>
      <c r="J46" s="113"/>
      <c r="K46" s="114">
        <v>42966</v>
      </c>
      <c r="L46" s="119"/>
      <c r="M46" s="120"/>
      <c r="N46" s="120"/>
      <c r="O46" s="201"/>
      <c r="P46" s="202"/>
      <c r="Q46" s="58"/>
      <c r="R46" s="58"/>
      <c r="S46" s="58"/>
      <c r="T46" s="58"/>
      <c r="U46" s="58"/>
    </row>
    <row r="47" spans="1:21" s="59" customFormat="1" ht="66" customHeight="1" x14ac:dyDescent="0.25">
      <c r="A47" s="115">
        <v>46</v>
      </c>
      <c r="B47" s="164" t="s">
        <v>223</v>
      </c>
      <c r="C47" s="121" t="s">
        <v>215</v>
      </c>
      <c r="D47" s="206"/>
      <c r="E47" s="208"/>
      <c r="F47" s="116"/>
      <c r="G47" s="124" t="s">
        <v>216</v>
      </c>
      <c r="H47" s="163">
        <f>3.44*1.2*1</f>
        <v>4.1280000000000001</v>
      </c>
      <c r="I47" s="113"/>
      <c r="J47" s="113"/>
      <c r="K47" s="114">
        <v>42966</v>
      </c>
      <c r="L47" s="119"/>
      <c r="M47" s="120"/>
      <c r="N47" s="120"/>
      <c r="O47" s="201"/>
      <c r="P47" s="202"/>
      <c r="Q47" s="58"/>
      <c r="R47" s="58"/>
      <c r="S47" s="58"/>
      <c r="T47" s="58"/>
      <c r="U47" s="58"/>
    </row>
    <row r="48" spans="1:21" s="59" customFormat="1" ht="66.75" customHeight="1" x14ac:dyDescent="0.25">
      <c r="A48" s="112">
        <v>57</v>
      </c>
      <c r="B48" s="154" t="s">
        <v>179</v>
      </c>
      <c r="C48" s="121" t="s">
        <v>178</v>
      </c>
      <c r="D48" s="156"/>
      <c r="E48" s="130"/>
      <c r="F48" s="160" t="s">
        <v>177</v>
      </c>
      <c r="G48" s="124" t="s">
        <v>176</v>
      </c>
      <c r="H48" s="125">
        <v>2</v>
      </c>
      <c r="I48" s="113"/>
      <c r="J48" s="113"/>
      <c r="K48" s="114">
        <v>42966</v>
      </c>
      <c r="L48" s="131"/>
      <c r="M48" s="155"/>
      <c r="N48" s="155"/>
      <c r="O48" s="165"/>
      <c r="P48" s="166"/>
      <c r="Q48" s="58"/>
      <c r="R48" s="58"/>
      <c r="S48" s="58"/>
      <c r="T48" s="58"/>
      <c r="U48" s="58"/>
    </row>
    <row r="49" spans="1:21" ht="54" customHeight="1" thickBot="1" x14ac:dyDescent="0.3">
      <c r="A49" s="203" t="s">
        <v>2</v>
      </c>
      <c r="B49" s="204"/>
      <c r="C49" s="205"/>
      <c r="D49" s="205"/>
      <c r="E49" s="205"/>
      <c r="F49" s="205"/>
      <c r="G49" s="132"/>
      <c r="H49" s="133"/>
      <c r="I49" s="134"/>
      <c r="J49" s="135">
        <f>SUM(J9:J48)</f>
        <v>0</v>
      </c>
      <c r="K49" s="136"/>
      <c r="L49" s="137"/>
      <c r="M49" s="138"/>
      <c r="N49" s="138"/>
      <c r="O49" s="139"/>
      <c r="P49" s="140"/>
      <c r="Q49"/>
      <c r="R49"/>
      <c r="S49"/>
      <c r="T49"/>
      <c r="U49"/>
    </row>
    <row r="50" spans="1:21" ht="129.75" customHeight="1" x14ac:dyDescent="0.45">
      <c r="A50" s="141"/>
      <c r="B50" s="141"/>
      <c r="C50" s="162"/>
      <c r="D50" s="162"/>
      <c r="E50" s="162"/>
      <c r="F50" s="162"/>
      <c r="G50" s="162"/>
      <c r="H50" s="162"/>
      <c r="I50" s="158"/>
      <c r="J50" s="153"/>
      <c r="K50" s="142"/>
      <c r="L50" s="158" t="s">
        <v>34</v>
      </c>
      <c r="M50" s="143"/>
      <c r="N50" s="143"/>
      <c r="O50" s="144"/>
      <c r="P50" s="144"/>
      <c r="Q50" s="24"/>
      <c r="R50"/>
      <c r="S50"/>
      <c r="T50"/>
      <c r="U50"/>
    </row>
    <row r="51" spans="1:21" ht="132.75" customHeight="1" x14ac:dyDescent="0.45">
      <c r="A51" s="141"/>
      <c r="B51" s="141"/>
      <c r="C51" s="161"/>
      <c r="D51" s="161"/>
      <c r="E51" s="161"/>
      <c r="F51" s="161"/>
      <c r="G51" s="161"/>
      <c r="H51" s="161"/>
      <c r="I51" s="158"/>
      <c r="J51" s="153"/>
      <c r="K51" s="142"/>
      <c r="L51" s="158" t="s">
        <v>28</v>
      </c>
      <c r="M51" s="143"/>
      <c r="N51" s="143"/>
      <c r="O51" s="144"/>
      <c r="P51" s="144"/>
      <c r="Q51" s="24"/>
      <c r="R51"/>
      <c r="S51"/>
      <c r="T51"/>
      <c r="U51"/>
    </row>
    <row r="52" spans="1:21" ht="122.25" customHeight="1" x14ac:dyDescent="0.45">
      <c r="A52" s="141"/>
      <c r="B52" s="141"/>
      <c r="C52" s="161"/>
      <c r="D52" s="161"/>
      <c r="E52" s="161"/>
      <c r="F52" s="161"/>
      <c r="G52" s="161"/>
      <c r="H52" s="161"/>
      <c r="I52" s="153"/>
      <c r="J52" s="153"/>
      <c r="K52" s="142"/>
      <c r="L52" s="158" t="s">
        <v>169</v>
      </c>
      <c r="M52" s="143"/>
      <c r="N52" s="143"/>
      <c r="O52" s="144"/>
      <c r="P52" s="144"/>
      <c r="Q52" s="24"/>
      <c r="R52"/>
      <c r="S52"/>
      <c r="T52"/>
      <c r="U52"/>
    </row>
    <row r="53" spans="1:21" ht="107.25" customHeight="1" x14ac:dyDescent="0.45">
      <c r="A53" s="141"/>
      <c r="B53" s="141"/>
      <c r="C53" s="161"/>
      <c r="D53" s="161"/>
      <c r="E53" s="161"/>
      <c r="F53" s="161"/>
      <c r="G53" s="161"/>
      <c r="H53" s="161"/>
      <c r="I53" s="153"/>
      <c r="J53" s="153"/>
      <c r="K53" s="142"/>
      <c r="L53" s="158" t="s">
        <v>219</v>
      </c>
      <c r="M53" s="143"/>
      <c r="N53" s="143"/>
      <c r="O53" s="144"/>
      <c r="P53" s="144"/>
      <c r="Q53" s="24"/>
      <c r="R53"/>
      <c r="S53"/>
      <c r="T53"/>
      <c r="U53"/>
    </row>
    <row r="54" spans="1:21" ht="154.5" customHeight="1" x14ac:dyDescent="0.45">
      <c r="A54" s="141"/>
      <c r="B54" s="141"/>
      <c r="C54" s="161"/>
      <c r="D54" s="161"/>
      <c r="E54" s="161"/>
      <c r="F54" s="161"/>
      <c r="G54" s="161"/>
      <c r="H54" s="161"/>
      <c r="I54" s="158"/>
      <c r="J54" s="153"/>
      <c r="K54" s="142"/>
      <c r="L54" s="158" t="s">
        <v>29</v>
      </c>
      <c r="M54" s="143"/>
      <c r="N54" s="143"/>
      <c r="O54" s="144"/>
      <c r="P54" s="144"/>
      <c r="Q54" s="24"/>
      <c r="R54"/>
      <c r="S54"/>
      <c r="T54"/>
      <c r="U54"/>
    </row>
    <row r="55" spans="1:21" ht="34.5" x14ac:dyDescent="0.45">
      <c r="A55" s="145"/>
      <c r="B55" s="145"/>
      <c r="C55" s="146"/>
      <c r="D55" s="146"/>
      <c r="E55" s="146"/>
      <c r="F55" s="146"/>
      <c r="G55" s="146"/>
      <c r="H55" s="146"/>
      <c r="I55" s="145"/>
      <c r="J55" s="146"/>
      <c r="K55" s="147"/>
      <c r="L55" s="146"/>
      <c r="M55" s="146"/>
      <c r="N55" s="146"/>
      <c r="O55" s="146"/>
      <c r="P55" s="146"/>
    </row>
  </sheetData>
  <mergeCells count="21">
    <mergeCell ref="O9:O25"/>
    <mergeCell ref="P9:P25"/>
    <mergeCell ref="O26:O47"/>
    <mergeCell ref="P26:P47"/>
    <mergeCell ref="A49:F49"/>
    <mergeCell ref="D29:D47"/>
    <mergeCell ref="E21:E47"/>
    <mergeCell ref="V3:AF3"/>
    <mergeCell ref="A6:P6"/>
    <mergeCell ref="O1:P1"/>
    <mergeCell ref="O2:P2"/>
    <mergeCell ref="A3:C3"/>
    <mergeCell ref="J3:L3"/>
    <mergeCell ref="O3:P3"/>
    <mergeCell ref="A4:C4"/>
    <mergeCell ref="A5:P5"/>
    <mergeCell ref="J4:P4"/>
    <mergeCell ref="D9:D10"/>
    <mergeCell ref="D11:D28"/>
    <mergeCell ref="E9:E10"/>
    <mergeCell ref="E11:E20"/>
  </mergeCells>
  <printOptions horizontalCentered="1" verticalCentered="1"/>
  <pageMargins left="0" right="0" top="0" bottom="0" header="0" footer="0"/>
  <pageSetup paperSize="9" scale="20" fitToHeight="0" orientation="landscape" r:id="rId1"/>
  <rowBreaks count="1" manualBreakCount="1">
    <brk id="20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Буц Марина Геннадьевна</cp:lastModifiedBy>
  <cp:lastPrinted>2017-08-03T06:11:03Z</cp:lastPrinted>
  <dcterms:created xsi:type="dcterms:W3CDTF">2012-02-09T10:02:29Z</dcterms:created>
  <dcterms:modified xsi:type="dcterms:W3CDTF">2017-08-11T04:29:26Z</dcterms:modified>
</cp:coreProperties>
</file>