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95" windowWidth="21525" windowHeight="7200" tabRatio="953" activeTab="1"/>
  </bookViews>
  <sheets>
    <sheet name="Уст.мощность, выработка, отпуск" sheetId="1" r:id="rId1"/>
    <sheet name="Выработка_поквартально " sheetId="2" r:id="rId2"/>
    <sheet name="Удельный расход топлива" sheetId="3" r:id="rId3"/>
    <sheet name="Запасы топлива" sheetId="4" r:id="rId4"/>
    <sheet name="Топливный баланс. Потребление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<sst xmlns="http://schemas.openxmlformats.org/spreadsheetml/2006/main" count="917" uniqueCount="87">
  <si>
    <t>Показатель</t>
  </si>
  <si>
    <t>Период</t>
  </si>
  <si>
    <t>в разбивке по электростанциям</t>
  </si>
  <si>
    <t>Сургутская ГРЭС-2</t>
  </si>
  <si>
    <t>Березовская ГРЭС</t>
  </si>
  <si>
    <t>Шатурская ГРЭС</t>
  </si>
  <si>
    <t>Смоленская ГРЭС</t>
  </si>
  <si>
    <t>Яйвинская ГРЭС</t>
  </si>
  <si>
    <t>Выработка электроэнергии, млн. кВтч</t>
  </si>
  <si>
    <t>n/a</t>
  </si>
  <si>
    <t>Отпуск электроэнергии с шин</t>
  </si>
  <si>
    <t>Полезный отпуск электроэнергии, млн кВтч</t>
  </si>
  <si>
    <t>Выработка электроэнергии в конденсационном цикле</t>
  </si>
  <si>
    <t>2003-2006</t>
  </si>
  <si>
    <t>+1H07</t>
  </si>
  <si>
    <t>Выработка электроэнергии в теплофикационном цикле</t>
  </si>
  <si>
    <t>Потребление угля,  тыс. тонн</t>
  </si>
  <si>
    <t>Потребление торфа, тыс. тонн</t>
  </si>
  <si>
    <t>Топливный баланс, %</t>
  </si>
  <si>
    <t xml:space="preserve">Сургутская ГРЭС-2 </t>
  </si>
  <si>
    <t>уголь</t>
  </si>
  <si>
    <t>мазут</t>
  </si>
  <si>
    <t>ПРОИЗВОДСТВЕННЫЕ ПОКАЗАТЕЛИ</t>
  </si>
  <si>
    <t>КИУМ, %</t>
  </si>
  <si>
    <t>Станция</t>
  </si>
  <si>
    <t>УДЕЛЬНЫЙ РАСХОД УСЛОВНОГО ТОПЛИВА</t>
  </si>
  <si>
    <t>Удельный расход условного топлива на производство электроэнергии, г.у.т./кВтч</t>
  </si>
  <si>
    <t>Удельный расход условного топлива на производство теплоэнергии, г.у.т./ГКал</t>
  </si>
  <si>
    <t>ТОПЛИВНЫЙ БАЛАНС. ПОТРЕБЛЕНИЕ ТОПЛИВА</t>
  </si>
  <si>
    <r>
      <t>Потребление газа, всего, млн. м</t>
    </r>
    <r>
      <rPr>
        <sz val="10"/>
        <rFont val="Calibri"/>
        <family val="2"/>
      </rPr>
      <t>³</t>
    </r>
  </si>
  <si>
    <r>
      <t>Потребление электроэнергии на с.н.</t>
    </r>
    <r>
      <rPr>
        <sz val="10"/>
        <rFont val="Calibri"/>
        <family val="2"/>
      </rPr>
      <t>²</t>
    </r>
    <r>
      <rPr>
        <sz val="10"/>
        <rFont val="Arial Cyr"/>
        <family val="0"/>
      </rPr>
      <t>, млн кВтч</t>
    </r>
  </si>
  <si>
    <r>
      <rPr>
        <sz val="10"/>
        <rFont val="Calibri"/>
        <family val="2"/>
      </rPr>
      <t>²</t>
    </r>
    <r>
      <rPr>
        <sz val="8.5"/>
        <rFont val="Arial Cyr"/>
        <family val="0"/>
      </rPr>
      <t xml:space="preserve"> </t>
    </r>
    <r>
      <rPr>
        <sz val="10"/>
        <rFont val="Arial Cyr"/>
        <family val="0"/>
      </rPr>
      <t>без учета потерь в пристанционных сетях и хоз.нужд</t>
    </r>
  </si>
  <si>
    <t>ЗАПАСЫ ТОПЛИВА</t>
  </si>
  <si>
    <t>Вид топлива</t>
  </si>
  <si>
    <t>Потребление мазута, тыс. тонн</t>
  </si>
  <si>
    <t>-</t>
  </si>
  <si>
    <t>КОЭФФИЦИЕНТ ИСПОЛЬЗОВАНИЯ УСТАНОВЛЕННОЙ МОЩНОСТИ</t>
  </si>
  <si>
    <t>УСТАНОВЛЕННАЯ МОЩНОСТЬ, ВЫРАБОТКА, ПОТРЕБЛЕНИЕ НА СОБСТВЕННЫЕ НУЖДЫ,</t>
  </si>
  <si>
    <t>Q1</t>
  </si>
  <si>
    <t>Q2</t>
  </si>
  <si>
    <t>Q3</t>
  </si>
  <si>
    <t>Q4</t>
  </si>
  <si>
    <t>за год</t>
  </si>
  <si>
    <t>Полезный отпуск</t>
  </si>
  <si>
    <t>Выработка</t>
  </si>
  <si>
    <t>Выработка электроэнергии (gross), отпуск (млн кВтч)</t>
  </si>
  <si>
    <t>ПРОИЗВОДСТВЕННЫЕ ПОКАЗАТЕЛИ (квартальные)</t>
  </si>
  <si>
    <t>Выработка тепла (gross), (тыс. Гкал)</t>
  </si>
  <si>
    <t>Установленная электрическая мощность,(на конец года) МВт</t>
  </si>
  <si>
    <t>Э.ОН Россия (до 2006 - в совокупности по станциям, вошедшим в состав Э.ОН Россия)</t>
  </si>
  <si>
    <t>Выработка(отпуск) тепла, тыс. Гкал</t>
  </si>
  <si>
    <t>Всего по Э.ОН Россия</t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</si>
  <si>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2011 </t>
    </r>
    <r>
      <rPr>
        <sz val="10"/>
        <rFont val="Arial Cyr"/>
        <family val="0"/>
      </rPr>
      <t>года для ГРЭС Э.ОН Россия, тонн</t>
    </r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</si>
  <si>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2010 </t>
    </r>
    <r>
      <rPr>
        <sz val="10"/>
        <rFont val="Arial Cyr"/>
        <family val="0"/>
      </rPr>
      <t>года для ГРЭС Э.ОН Россия, тонн</t>
    </r>
  </si>
  <si>
    <t>Э.ОН Россия Итого</t>
  </si>
  <si>
    <t>16 934</t>
  </si>
  <si>
    <r>
      <t>Полезный отпуск</t>
    </r>
    <r>
      <rPr>
        <vertAlign val="superscript"/>
        <sz val="10"/>
        <rFont val="Arial"/>
        <family val="2"/>
      </rPr>
      <t xml:space="preserve"> </t>
    </r>
  </si>
  <si>
    <r>
      <t>Полезный отпуск тепла</t>
    </r>
    <r>
      <rPr>
        <sz val="10"/>
        <rFont val="Calibri"/>
        <family val="2"/>
      </rPr>
      <t>, тыс. Гкал</t>
    </r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</si>
  <si>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2012 </t>
    </r>
    <r>
      <rPr>
        <sz val="10"/>
        <rFont val="Arial Cyr"/>
        <family val="0"/>
      </rPr>
      <t>года для ГРЭС Э.ОН Россия, тонн</t>
    </r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</si>
  <si>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2013 </t>
    </r>
    <r>
      <rPr>
        <sz val="10"/>
        <rFont val="Arial Cyr"/>
        <family val="0"/>
      </rPr>
      <t>года для ГРЭС Э.ОН Россия, тонн</t>
    </r>
  </si>
  <si>
    <t>Для Сургутской ГРЭС-2 основным и резервным видом топлива является газ.</t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</si>
  <si>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2014 </t>
    </r>
    <r>
      <rPr>
        <sz val="10"/>
        <rFont val="Arial Cyr"/>
        <family val="0"/>
      </rPr>
      <t>года для ГРЭС Э.ОН Россия, тонн</t>
    </r>
  </si>
  <si>
    <t xml:space="preserve"> </t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</si>
  <si>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2015 </t>
    </r>
    <r>
      <rPr>
        <sz val="10"/>
        <rFont val="Arial Cyr"/>
        <family val="0"/>
      </rPr>
      <t>года для ГРЭС Э.ОН Россия, тонн</t>
    </r>
  </si>
  <si>
    <t>Юнипро Итого</t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</si>
  <si>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2016 </t>
    </r>
    <r>
      <rPr>
        <sz val="10"/>
        <rFont val="Arial Cyr"/>
        <family val="0"/>
      </rPr>
      <t>года для ГРЭС Юнипро, тонн</t>
    </r>
  </si>
  <si>
    <t>Для безусловного прохождения осенне-зимнего максимума нагрузок на ГРЭС Юнипро формируются запасы основного и резервного топлива.</t>
  </si>
  <si>
    <t>Всего по Юнипро</t>
  </si>
  <si>
    <t xml:space="preserve">Юнипро </t>
  </si>
  <si>
    <t>Юнипро</t>
  </si>
  <si>
    <t>вид</t>
  </si>
  <si>
    <t>газ</t>
  </si>
  <si>
    <t xml:space="preserve">мазут </t>
  </si>
  <si>
    <t>торф</t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</si>
  <si>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2017 </t>
    </r>
    <r>
      <rPr>
        <sz val="10"/>
        <rFont val="Arial Cyr"/>
        <family val="0"/>
      </rPr>
      <t>года для ГРЭС Юнипро, тонн</t>
    </r>
  </si>
  <si>
    <r>
      <t>Доля потребления электроэнергии на с.н.</t>
    </r>
    <r>
      <rPr>
        <sz val="10"/>
        <rFont val="Calibri"/>
        <family val="2"/>
      </rPr>
      <t>²</t>
    </r>
    <r>
      <rPr>
        <sz val="10"/>
        <rFont val="Arial Cyr"/>
        <family val="0"/>
      </rPr>
      <t xml:space="preserve"> в общей выработке,%</t>
    </r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</si>
  <si>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2018 </t>
    </r>
    <r>
      <rPr>
        <sz val="10"/>
        <rFont val="Arial Cyr"/>
        <family val="0"/>
      </rPr>
      <t>года для ГРЭС Юнипро, тонн</t>
    </r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</si>
  <si>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2019 </t>
    </r>
    <r>
      <rPr>
        <sz val="10"/>
        <rFont val="Arial Cyr"/>
        <family val="0"/>
      </rPr>
      <t>года для ГРЭС Юнипро, тонн</t>
    </r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</si>
  <si>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2020 </t>
    </r>
    <r>
      <rPr>
        <sz val="10"/>
        <rFont val="Arial Cyr"/>
        <family val="0"/>
      </rPr>
      <t>года для ГРЭС Юнипро, тонн</t>
    </r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</si>
  <si>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2021 </t>
    </r>
    <r>
      <rPr>
        <sz val="10"/>
        <rFont val="Arial Cyr"/>
        <family val="0"/>
      </rPr>
      <t>года для ГРЭС Юнипро, тонн</t>
    </r>
  </si>
  <si>
    <t>Установленная тепловая мощность (на конец года), Гкал/ч</t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</si>
  <si>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2022 </t>
    </r>
    <r>
      <rPr>
        <sz val="10"/>
        <rFont val="Arial Cyr"/>
        <family val="0"/>
      </rPr>
      <t>года для ГРЭС Юнипро, тонн</t>
    </r>
  </si>
  <si>
    <t>Потребление газа, тыс. тут</t>
  </si>
  <si>
    <t>Потребеление угля, тыс. тут</t>
  </si>
  <si>
    <t>Потребление торфа, тыс. тут</t>
  </si>
  <si>
    <t>Потребление мазута, тыс. тут</t>
  </si>
  <si>
    <r>
      <t xml:space="preserve">Запасы угля и мазута на </t>
    </r>
    <r>
      <rPr>
        <u val="single"/>
        <sz val="10"/>
        <rFont val="Arial Cyr"/>
        <family val="0"/>
      </rPr>
      <t xml:space="preserve">1 декабря 2023 </t>
    </r>
    <r>
      <rPr>
        <sz val="10"/>
        <rFont val="Arial Cyr"/>
        <family val="0"/>
      </rPr>
      <t>года для ГРЭС Юнипро, тонн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</si>
</sst>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%"/>
    <numFmt numFmtId="184" formatCode="0.0"/>
    <numFmt numFmtId="185" formatCode="#,##0.000"/>
    <numFmt numFmtId="186" formatCode="0.000"/>
    <numFmt numFmtId="187" formatCode="0.0000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Calibri"/>
      <family val="2"/>
    </font>
    <font>
      <sz val="8.5"/>
      <name val="Arial Cyr"/>
      <family val="0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5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3" fontId="3" fillId="33" borderId="0" xfId="53" applyNumberFormat="1" applyFont="1" applyFill="1" applyAlignment="1">
      <alignment horizontal="right"/>
      <protection/>
    </xf>
    <xf numFmtId="3" fontId="3" fillId="33" borderId="10" xfId="53" applyNumberFormat="1" applyFont="1" applyFill="1" applyBorder="1" applyAlignment="1">
      <alignment horizontal="right"/>
      <protection/>
    </xf>
    <xf numFmtId="0" fontId="3" fillId="33" borderId="0" xfId="53" applyFont="1" applyFill="1" applyAlignment="1">
      <alignment horizontal="right"/>
      <protection/>
    </xf>
    <xf numFmtId="0" fontId="3" fillId="33" borderId="0" xfId="53" applyFont="1" applyFill="1" applyBorder="1">
      <alignment/>
      <protection/>
    </xf>
    <xf numFmtId="182" fontId="3" fillId="33" borderId="0" xfId="53" applyNumberFormat="1" applyFont="1" applyFill="1">
      <alignment/>
      <protection/>
    </xf>
    <xf numFmtId="182" fontId="3" fillId="33" borderId="10" xfId="53" applyNumberFormat="1" applyFont="1" applyFill="1" applyBorder="1">
      <alignment/>
      <protection/>
    </xf>
    <xf numFmtId="3" fontId="3" fillId="33" borderId="0" xfId="53" applyNumberFormat="1" applyFont="1" applyFill="1" applyBorder="1">
      <alignment/>
      <protection/>
    </xf>
    <xf numFmtId="0" fontId="3" fillId="33" borderId="11" xfId="53" applyFont="1" applyFill="1" applyBorder="1">
      <alignment/>
      <protection/>
    </xf>
    <xf numFmtId="0" fontId="3" fillId="33" borderId="11" xfId="53" applyFont="1" applyFill="1" applyBorder="1" quotePrefix="1">
      <alignment/>
      <protection/>
    </xf>
    <xf numFmtId="0" fontId="3" fillId="33" borderId="11" xfId="53" applyFont="1" applyFill="1" applyBorder="1" applyAlignment="1">
      <alignment wrapText="1"/>
      <protection/>
    </xf>
    <xf numFmtId="0" fontId="6" fillId="33" borderId="0" xfId="53" applyFont="1" applyFill="1">
      <alignment/>
      <protection/>
    </xf>
    <xf numFmtId="184" fontId="3" fillId="33" borderId="0" xfId="53" applyNumberFormat="1" applyFont="1" applyFill="1">
      <alignment/>
      <protection/>
    </xf>
    <xf numFmtId="184" fontId="3" fillId="33" borderId="10" xfId="53" applyNumberFormat="1" applyFont="1" applyFill="1" applyBorder="1">
      <alignment/>
      <protection/>
    </xf>
    <xf numFmtId="0" fontId="3" fillId="33" borderId="0" xfId="53" applyFont="1" applyFill="1" applyAlignment="1">
      <alignment horizontal="centerContinuous"/>
      <protection/>
    </xf>
    <xf numFmtId="0" fontId="5" fillId="33" borderId="0" xfId="53" applyFont="1" applyFill="1" applyAlignment="1">
      <alignment horizontal="left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4" fontId="3" fillId="33" borderId="0" xfId="53" applyNumberFormat="1" applyFont="1" applyFill="1" applyAlignment="1">
      <alignment horizontal="right"/>
      <protection/>
    </xf>
    <xf numFmtId="182" fontId="3" fillId="33" borderId="10" xfId="53" applyNumberFormat="1" applyFont="1" applyFill="1" applyBorder="1" applyAlignment="1">
      <alignment horizontal="right"/>
      <protection/>
    </xf>
    <xf numFmtId="0" fontId="5" fillId="33" borderId="11" xfId="53" applyFont="1" applyFill="1" applyBorder="1">
      <alignment/>
      <protection/>
    </xf>
    <xf numFmtId="0" fontId="5" fillId="33" borderId="11" xfId="53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58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33" borderId="0" xfId="53" applyFont="1" applyFill="1" applyBorder="1" applyAlignment="1">
      <alignment horizontal="right" wrapText="1"/>
      <protection/>
    </xf>
    <xf numFmtId="0" fontId="3" fillId="34" borderId="0" xfId="53" applyFont="1" applyFill="1" applyBorder="1">
      <alignment/>
      <protection/>
    </xf>
    <xf numFmtId="0" fontId="5" fillId="34" borderId="0" xfId="0" applyFont="1" applyFill="1" applyBorder="1" applyAlignment="1">
      <alignment horizontal="center" vertical="center" wrapText="1"/>
    </xf>
    <xf numFmtId="185" fontId="3" fillId="34" borderId="0" xfId="0" applyNumberFormat="1" applyFont="1" applyFill="1" applyBorder="1" applyAlignment="1">
      <alignment horizontal="right" vertical="center" wrapText="1"/>
    </xf>
    <xf numFmtId="0" fontId="5" fillId="33" borderId="0" xfId="53" applyFont="1" applyFill="1" applyBorder="1">
      <alignment/>
      <protection/>
    </xf>
    <xf numFmtId="0" fontId="3" fillId="33" borderId="13" xfId="53" applyFont="1" applyFill="1" applyBorder="1">
      <alignment/>
      <protection/>
    </xf>
    <xf numFmtId="3" fontId="0" fillId="0" borderId="0" xfId="0" applyNumberFormat="1" applyFont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3" fillId="34" borderId="0" xfId="53" applyFont="1" applyFill="1">
      <alignment/>
      <protection/>
    </xf>
    <xf numFmtId="0" fontId="6" fillId="34" borderId="0" xfId="53" applyFont="1" applyFill="1">
      <alignment/>
      <protection/>
    </xf>
    <xf numFmtId="0" fontId="5" fillId="34" borderId="10" xfId="53" applyFont="1" applyFill="1" applyBorder="1">
      <alignment/>
      <protection/>
    </xf>
    <xf numFmtId="0" fontId="5" fillId="34" borderId="0" xfId="53" applyFont="1" applyFill="1" applyBorder="1">
      <alignment/>
      <protection/>
    </xf>
    <xf numFmtId="0" fontId="3" fillId="34" borderId="0" xfId="53" applyFont="1" applyFill="1" applyAlignment="1">
      <alignment horizontal="right"/>
      <protection/>
    </xf>
    <xf numFmtId="3" fontId="3" fillId="34" borderId="0" xfId="53" applyNumberFormat="1" applyFont="1" applyFill="1" applyAlignment="1">
      <alignment horizontal="right"/>
      <protection/>
    </xf>
    <xf numFmtId="0" fontId="5" fillId="34" borderId="0" xfId="53" applyFont="1" applyFill="1">
      <alignment/>
      <protection/>
    </xf>
    <xf numFmtId="3" fontId="3" fillId="0" borderId="0" xfId="53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3" fillId="0" borderId="0" xfId="53" applyFont="1" applyFill="1" applyBorder="1" applyAlignment="1">
      <alignment wrapText="1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0" fontId="3" fillId="0" borderId="0" xfId="53" applyFont="1" applyFill="1" applyBorder="1">
      <alignment/>
      <protection/>
    </xf>
    <xf numFmtId="3" fontId="3" fillId="0" borderId="0" xfId="53" applyNumberFormat="1" applyFont="1" applyFill="1" applyBorder="1">
      <alignment/>
      <protection/>
    </xf>
    <xf numFmtId="182" fontId="3" fillId="0" borderId="0" xfId="53" applyNumberFormat="1" applyFont="1" applyFill="1" applyBorder="1">
      <alignment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wrapText="1"/>
      <protection/>
    </xf>
    <xf numFmtId="3" fontId="3" fillId="0" borderId="13" xfId="53" applyNumberFormat="1" applyFont="1" applyFill="1" applyBorder="1">
      <alignment/>
      <protection/>
    </xf>
    <xf numFmtId="3" fontId="3" fillId="0" borderId="13" xfId="53" applyNumberFormat="1" applyFont="1" applyFill="1" applyBorder="1" quotePrefix="1">
      <alignment/>
      <protection/>
    </xf>
    <xf numFmtId="3" fontId="3" fillId="0" borderId="0" xfId="53" applyNumberFormat="1" applyFont="1" applyFill="1" applyBorder="1" applyAlignment="1">
      <alignment horizontal="right"/>
      <protection/>
    </xf>
    <xf numFmtId="0" fontId="3" fillId="0" borderId="11" xfId="53" applyFont="1" applyFill="1" applyBorder="1">
      <alignment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Fill="1" applyBorder="1" quotePrefix="1">
      <alignment/>
      <protection/>
    </xf>
    <xf numFmtId="0" fontId="5" fillId="0" borderId="11" xfId="53" applyFont="1" applyFill="1" applyBorder="1" applyAlignment="1">
      <alignment horizontal="right" wrapText="1"/>
      <protection/>
    </xf>
    <xf numFmtId="0" fontId="3" fillId="0" borderId="0" xfId="53" applyFont="1" applyFill="1">
      <alignment/>
      <protection/>
    </xf>
    <xf numFmtId="3" fontId="3" fillId="0" borderId="0" xfId="53" applyNumberFormat="1" applyFont="1" applyFill="1">
      <alignment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wrapText="1"/>
      <protection/>
    </xf>
    <xf numFmtId="3" fontId="3" fillId="0" borderId="10" xfId="53" applyNumberFormat="1" applyFont="1" applyFill="1" applyBorder="1" applyAlignment="1">
      <alignment horizontal="right"/>
      <protection/>
    </xf>
    <xf numFmtId="3" fontId="3" fillId="0" borderId="10" xfId="53" applyNumberFormat="1" applyFont="1" applyFill="1" applyBorder="1">
      <alignment/>
      <protection/>
    </xf>
    <xf numFmtId="0" fontId="3" fillId="0" borderId="0" xfId="53" applyFont="1" applyFill="1" quotePrefix="1">
      <alignment/>
      <protection/>
    </xf>
    <xf numFmtId="183" fontId="3" fillId="0" borderId="0" xfId="53" applyNumberFormat="1" applyFont="1" applyFill="1">
      <alignment/>
      <protection/>
    </xf>
    <xf numFmtId="183" fontId="3" fillId="0" borderId="0" xfId="53" applyNumberFormat="1" applyFont="1" applyFill="1" applyAlignment="1">
      <alignment horizontal="right"/>
      <protection/>
    </xf>
    <xf numFmtId="183" fontId="3" fillId="0" borderId="10" xfId="53" applyNumberFormat="1" applyFont="1" applyFill="1" applyBorder="1">
      <alignment/>
      <protection/>
    </xf>
    <xf numFmtId="183" fontId="3" fillId="0" borderId="0" xfId="53" applyNumberFormat="1" applyFont="1" applyFill="1" applyBorder="1">
      <alignment/>
      <protection/>
    </xf>
    <xf numFmtId="182" fontId="3" fillId="0" borderId="0" xfId="53" applyNumberFormat="1" applyFont="1" applyFill="1">
      <alignment/>
      <protection/>
    </xf>
    <xf numFmtId="182" fontId="3" fillId="0" borderId="0" xfId="53" applyNumberFormat="1" applyFont="1" applyFill="1" applyAlignment="1">
      <alignment horizontal="right"/>
      <protection/>
    </xf>
    <xf numFmtId="182" fontId="3" fillId="0" borderId="10" xfId="53" applyNumberFormat="1" applyFont="1" applyFill="1" applyBorder="1">
      <alignment/>
      <protection/>
    </xf>
    <xf numFmtId="182" fontId="3" fillId="0" borderId="10" xfId="53" applyNumberFormat="1" applyFont="1" applyFill="1" applyBorder="1" applyAlignment="1">
      <alignment horizontal="right"/>
      <protection/>
    </xf>
    <xf numFmtId="0" fontId="3" fillId="0" borderId="11" xfId="53" applyFont="1" applyFill="1" applyBorder="1" quotePrefix="1">
      <alignment/>
      <protection/>
    </xf>
    <xf numFmtId="1" fontId="0" fillId="0" borderId="0" xfId="0" applyNumberFormat="1" applyFont="1" applyBorder="1" applyAlignment="1">
      <alignment/>
    </xf>
    <xf numFmtId="3" fontId="58" fillId="33" borderId="0" xfId="53" applyNumberFormat="1" applyFont="1" applyFill="1" applyAlignment="1">
      <alignment horizontal="right"/>
      <protection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3" fontId="60" fillId="0" borderId="0" xfId="0" applyNumberFormat="1" applyFont="1" applyFill="1" applyBorder="1" applyAlignment="1">
      <alignment horizontal="right"/>
    </xf>
    <xf numFmtId="3" fontId="59" fillId="0" borderId="0" xfId="0" applyNumberFormat="1" applyFont="1" applyBorder="1" applyAlignment="1">
      <alignment/>
    </xf>
    <xf numFmtId="0" fontId="3" fillId="34" borderId="13" xfId="53" applyFont="1" applyFill="1" applyBorder="1">
      <alignment/>
      <protection/>
    </xf>
    <xf numFmtId="0" fontId="5" fillId="34" borderId="11" xfId="53" applyFont="1" applyFill="1" applyBorder="1">
      <alignment/>
      <protection/>
    </xf>
    <xf numFmtId="3" fontId="3" fillId="34" borderId="10" xfId="53" applyNumberFormat="1" applyFont="1" applyFill="1" applyBorder="1" applyAlignment="1">
      <alignment horizontal="right"/>
      <protection/>
    </xf>
    <xf numFmtId="0" fontId="3" fillId="34" borderId="0" xfId="53" applyFont="1" applyFill="1" applyAlignment="1">
      <alignment horizontal="centerContinuous"/>
      <protection/>
    </xf>
    <xf numFmtId="3" fontId="0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right"/>
    </xf>
    <xf numFmtId="182" fontId="0" fillId="0" borderId="11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3" fontId="3" fillId="34" borderId="11" xfId="53" applyNumberFormat="1" applyFont="1" applyFill="1" applyBorder="1">
      <alignment/>
      <protection/>
    </xf>
    <xf numFmtId="0" fontId="5" fillId="0" borderId="11" xfId="53" applyFont="1" applyFill="1" applyBorder="1" applyAlignment="1">
      <alignment horizontal="right" vertical="center" wrapText="1"/>
      <protection/>
    </xf>
    <xf numFmtId="1" fontId="5" fillId="33" borderId="0" xfId="53" applyNumberFormat="1" applyFont="1" applyFill="1">
      <alignment/>
      <protection/>
    </xf>
    <xf numFmtId="0" fontId="0" fillId="34" borderId="0" xfId="0" applyFill="1" applyBorder="1" applyAlignment="1">
      <alignment horizontal="left" vertical="center" wrapText="1"/>
    </xf>
    <xf numFmtId="1" fontId="3" fillId="0" borderId="10" xfId="53" applyNumberFormat="1" applyFont="1" applyFill="1" applyBorder="1" applyAlignment="1">
      <alignment horizontal="right"/>
      <protection/>
    </xf>
    <xf numFmtId="3" fontId="0" fillId="34" borderId="0" xfId="0" applyNumberFormat="1" applyFont="1" applyFill="1" applyBorder="1" applyAlignment="1">
      <alignment horizontal="right"/>
    </xf>
    <xf numFmtId="1" fontId="0" fillId="34" borderId="0" xfId="0" applyNumberFormat="1" applyFont="1" applyFill="1" applyBorder="1" applyAlignment="1">
      <alignment horizontal="right"/>
    </xf>
    <xf numFmtId="0" fontId="61" fillId="0" borderId="0" xfId="0" applyFont="1" applyAlignment="1">
      <alignment/>
    </xf>
    <xf numFmtId="0" fontId="5" fillId="34" borderId="0" xfId="53" applyFont="1" applyFill="1" applyBorder="1" applyAlignment="1">
      <alignment horizontal="right" wrapText="1"/>
      <protection/>
    </xf>
    <xf numFmtId="1" fontId="3" fillId="34" borderId="10" xfId="53" applyNumberFormat="1" applyFont="1" applyFill="1" applyBorder="1" applyAlignment="1">
      <alignment horizontal="right"/>
      <protection/>
    </xf>
    <xf numFmtId="3" fontId="3" fillId="33" borderId="0" xfId="53" applyNumberFormat="1" applyFont="1" applyFill="1" applyBorder="1" applyAlignment="1">
      <alignment horizontal="right"/>
      <protection/>
    </xf>
    <xf numFmtId="0" fontId="11" fillId="0" borderId="13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 vertical="center"/>
    </xf>
    <xf numFmtId="1" fontId="0" fillId="34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0" xfId="53" applyNumberFormat="1" applyFont="1" applyFill="1" applyAlignment="1">
      <alignment vertical="center"/>
      <protection/>
    </xf>
    <xf numFmtId="1" fontId="0" fillId="0" borderId="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 wrapText="1"/>
      <protection/>
    </xf>
    <xf numFmtId="4" fontId="3" fillId="0" borderId="0" xfId="53" applyNumberFormat="1" applyFont="1" applyFill="1" applyBorder="1">
      <alignment/>
      <protection/>
    </xf>
    <xf numFmtId="185" fontId="3" fillId="0" borderId="0" xfId="53" applyNumberFormat="1" applyFont="1" applyFill="1" applyBorder="1">
      <alignment/>
      <protection/>
    </xf>
    <xf numFmtId="3" fontId="3" fillId="34" borderId="0" xfId="53" applyNumberFormat="1" applyFont="1" applyFill="1" applyBorder="1" applyAlignment="1">
      <alignment horizontal="right"/>
      <protection/>
    </xf>
    <xf numFmtId="0" fontId="6" fillId="33" borderId="0" xfId="53" applyFont="1" applyFill="1" applyBorder="1">
      <alignment/>
      <protection/>
    </xf>
    <xf numFmtId="1" fontId="3" fillId="33" borderId="0" xfId="53" applyNumberFormat="1" applyFont="1" applyFill="1" applyBorder="1">
      <alignment/>
      <protection/>
    </xf>
    <xf numFmtId="182" fontId="3" fillId="33" borderId="0" xfId="53" applyNumberFormat="1" applyFont="1" applyFill="1" applyBorder="1" applyAlignment="1">
      <alignment horizontal="right"/>
      <protection/>
    </xf>
    <xf numFmtId="182" fontId="3" fillId="34" borderId="0" xfId="53" applyNumberFormat="1" applyFont="1" applyFill="1" applyBorder="1" applyAlignment="1">
      <alignment horizontal="right"/>
      <protection/>
    </xf>
    <xf numFmtId="2" fontId="3" fillId="33" borderId="0" xfId="53" applyNumberFormat="1" applyFont="1" applyFill="1" applyBorder="1">
      <alignment/>
      <protection/>
    </xf>
    <xf numFmtId="4" fontId="3" fillId="34" borderId="0" xfId="53" applyNumberFormat="1" applyFont="1" applyFill="1" applyBorder="1" applyAlignment="1">
      <alignment horizontal="right"/>
      <protection/>
    </xf>
    <xf numFmtId="184" fontId="3" fillId="33" borderId="0" xfId="53" applyNumberFormat="1" applyFont="1" applyFill="1" applyBorder="1">
      <alignment/>
      <protection/>
    </xf>
    <xf numFmtId="3" fontId="3" fillId="34" borderId="0" xfId="53" applyNumberFormat="1" applyFont="1" applyFill="1" applyBorder="1">
      <alignment/>
      <protection/>
    </xf>
    <xf numFmtId="181" fontId="3" fillId="0" borderId="0" xfId="62" applyFont="1" applyFill="1" applyBorder="1" applyAlignment="1">
      <alignment horizontal="right"/>
    </xf>
    <xf numFmtId="181" fontId="3" fillId="34" borderId="0" xfId="64" applyFont="1" applyFill="1" applyBorder="1" applyAlignment="1">
      <alignment horizontal="right"/>
    </xf>
    <xf numFmtId="182" fontId="3" fillId="33" borderId="0" xfId="53" applyNumberFormat="1" applyFont="1" applyFill="1" applyBorder="1">
      <alignment/>
      <protection/>
    </xf>
    <xf numFmtId="182" fontId="3" fillId="34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4" fontId="3" fillId="34" borderId="0" xfId="53" applyNumberFormat="1" applyFont="1" applyFill="1" applyBorder="1">
      <alignment/>
      <protection/>
    </xf>
    <xf numFmtId="185" fontId="3" fillId="34" borderId="0" xfId="53" applyNumberFormat="1" applyFont="1" applyFill="1" applyBorder="1">
      <alignment/>
      <protection/>
    </xf>
    <xf numFmtId="185" fontId="3" fillId="34" borderId="0" xfId="53" applyNumberFormat="1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vertical="center"/>
      <protection/>
    </xf>
    <xf numFmtId="0" fontId="5" fillId="0" borderId="11" xfId="53" applyFont="1" applyFill="1" applyBorder="1" applyAlignment="1" quotePrefix="1">
      <alignment vertic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right"/>
    </xf>
    <xf numFmtId="1" fontId="0" fillId="0" borderId="16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3" fillId="33" borderId="14" xfId="53" applyNumberFormat="1" applyFont="1" applyFill="1" applyBorder="1" applyAlignment="1">
      <alignment horizontal="right"/>
      <protection/>
    </xf>
    <xf numFmtId="3" fontId="13" fillId="0" borderId="16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3" fontId="3" fillId="34" borderId="0" xfId="53" applyNumberFormat="1" applyFont="1" applyFill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-07-05_OGK-4 Reply_ Sobinbank_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rednikova\AppData\Local\Microsoft\Windows\Temporary%20Internet%20Files\Content.Outlook\3J6TS6AY\2011-4%20&#1082;&#1074;.%20-%20&#1087;&#1088;&#1086;&#1080;&#1079;&#1074;%20&#1087;&#1086;&#1082;&#1072;&#1079;&#1072;&#1090;&#1077;&#1083;&#1080;%20&#1076;&#1083;&#1103;%20&#1089;&#1072;&#1081;&#1090;&#1072;%20(RU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41;&#1083;&#1086;&#1082;\&#1059;&#1087;&#1088;&#1072;&#1074;&#1083;&#1077;&#1085;&#1080;&#1077;%20&#1088;&#1077;&#1072;&#1083;&#1080;&#1079;&#1072;&#1094;&#1080;&#1077;&#1081;\&#1041;&#1102;&#1076;&#1078;&#1077;&#1090;%20&#1087;&#1086;&#1089;&#1090;&#1091;&#1087;&#1083;&#1077;&#1085;&#1080;&#1081;%20(&#1076;&#1083;&#1103;%20&#1054;&#1057;&#1041;)\2016\&#1103;&#1085;&#1074;&#1072;&#1088;&#1100;-&#1076;&#1077;&#1082;&#1072;&#1073;&#1088;&#1100;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lshakova_m\AppData\Local\Microsoft\Windows\Temporary%20Internet%20Files\Content.Outlook\FDCZ8PI1\2017%20(00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yger_M\AppData\Local\Microsoft\Windows\INetCache\Content.Outlook\Y8WGD9CO\2022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.мощность, выработка, отпуск"/>
      <sheetName val="Выработка_поквартально"/>
      <sheetName val="Удельный расход топлива"/>
      <sheetName val="Топливный баланс. Потребление"/>
      <sheetName val="Запасы топлива"/>
      <sheetName val="Инвестиционные проекты"/>
    </sheetNames>
    <sheetDataSet>
      <sheetData sheetId="1">
        <row r="59">
          <cell r="K59">
            <v>1016.13</v>
          </cell>
        </row>
        <row r="60">
          <cell r="K60">
            <v>773.9000000000001</v>
          </cell>
        </row>
        <row r="61">
          <cell r="K61">
            <v>429.91999999999996</v>
          </cell>
        </row>
        <row r="62">
          <cell r="K62">
            <v>70.51</v>
          </cell>
        </row>
        <row r="63">
          <cell r="K63">
            <v>103.84</v>
          </cell>
        </row>
        <row r="64">
          <cell r="K64">
            <v>2394.1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COGNOS"/>
      <sheetName val="46-ЭЭ"/>
      <sheetName val="Лист2"/>
      <sheetName val="Лист1"/>
    </sheetNames>
    <sheetDataSet>
      <sheetData sheetId="0">
        <row r="21">
          <cell r="ET21">
            <v>22.041274</v>
          </cell>
          <cell r="EU21">
            <v>13.633242000000001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ст.мощность, выработка, отпуск"/>
      <sheetName val="Выработка_поквартально "/>
      <sheetName val="Удельный расход топлива"/>
      <sheetName val="Топливный баланс. Потребление"/>
      <sheetName val="Запасы топлива"/>
    </sheetNames>
    <sheetDataSet>
      <sheetData sheetId="1">
        <row r="75">
          <cell r="L75">
            <v>932.7909999999999</v>
          </cell>
        </row>
        <row r="76">
          <cell r="L76">
            <v>432.98994284400004</v>
          </cell>
        </row>
        <row r="77">
          <cell r="L77">
            <v>311.073762</v>
          </cell>
        </row>
        <row r="78">
          <cell r="L78">
            <v>33.999338</v>
          </cell>
        </row>
        <row r="79">
          <cell r="L79">
            <v>59.44099999999999</v>
          </cell>
        </row>
        <row r="80">
          <cell r="L80">
            <v>1770.2950428440001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ст.мощность, выработка, отпуск"/>
      <sheetName val="Выработка_поквартально "/>
      <sheetName val="Удельный расход топлива"/>
      <sheetName val="Топливный баланс. Потребление"/>
      <sheetName val="Запасы топлива"/>
    </sheetNames>
    <sheetDataSet>
      <sheetData sheetId="1">
        <row r="7">
          <cell r="L7">
            <v>29640.229161000003</v>
          </cell>
        </row>
        <row r="8">
          <cell r="L8">
            <v>10291.761816</v>
          </cell>
        </row>
        <row r="9">
          <cell r="L9">
            <v>6067.232328</v>
          </cell>
        </row>
        <row r="10">
          <cell r="L10">
            <v>1346.6071739999998</v>
          </cell>
        </row>
        <row r="11">
          <cell r="L11">
            <v>4389.114879</v>
          </cell>
        </row>
        <row r="105">
          <cell r="L105">
            <v>861.077</v>
          </cell>
        </row>
        <row r="106">
          <cell r="L106">
            <v>410.616552403</v>
          </cell>
        </row>
        <row r="107">
          <cell r="L107">
            <v>332.466632</v>
          </cell>
        </row>
        <row r="108">
          <cell r="L108">
            <v>31.8365802</v>
          </cell>
        </row>
        <row r="109">
          <cell r="L109">
            <v>48.616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2"/>
  <sheetViews>
    <sheetView zoomScale="80" zoomScaleNormal="80" zoomScalePageLayoutView="0" workbookViewId="0" topLeftCell="B1">
      <selection activeCell="U52" sqref="U52"/>
    </sheetView>
  </sheetViews>
  <sheetFormatPr defaultColWidth="9.140625" defaultRowHeight="12.75"/>
  <cols>
    <col min="1" max="1" width="6.28125" style="2" customWidth="1"/>
    <col min="2" max="2" width="51.28125" style="2" customWidth="1"/>
    <col min="3" max="3" width="31.140625" style="2" customWidth="1"/>
    <col min="4" max="4" width="10.7109375" style="2" hidden="1" customWidth="1"/>
    <col min="5" max="9" width="10.00390625" style="2" hidden="1" customWidth="1"/>
    <col min="10" max="10" width="10.00390625" style="51" hidden="1" customWidth="1"/>
    <col min="11" max="13" width="9.140625" style="2" hidden="1" customWidth="1"/>
    <col min="14" max="20" width="9.140625" style="2" customWidth="1"/>
    <col min="21" max="21" width="11.28125" style="2" customWidth="1"/>
    <col min="22" max="22" width="9.57421875" style="2" bestFit="1" customWidth="1"/>
    <col min="23" max="16384" width="9.140625" style="2" customWidth="1"/>
  </cols>
  <sheetData>
    <row r="2" ht="15.75">
      <c r="B2" s="15" t="s">
        <v>22</v>
      </c>
    </row>
    <row r="3" spans="2:10" ht="12.75">
      <c r="B3" s="19" t="s">
        <v>37</v>
      </c>
      <c r="C3" s="18"/>
      <c r="D3" s="18"/>
      <c r="E3" s="18"/>
      <c r="F3" s="18"/>
      <c r="G3" s="18"/>
      <c r="H3" s="18"/>
      <c r="I3" s="18"/>
      <c r="J3" s="101"/>
    </row>
    <row r="4" ht="12.75">
      <c r="B4" s="19" t="s">
        <v>36</v>
      </c>
    </row>
    <row r="5" ht="12.75">
      <c r="B5" s="19"/>
    </row>
    <row r="6" spans="2:10" ht="12.75">
      <c r="B6" s="46" t="s">
        <v>0</v>
      </c>
      <c r="C6" s="46" t="s">
        <v>24</v>
      </c>
      <c r="D6" s="46" t="s">
        <v>1</v>
      </c>
      <c r="E6" s="46"/>
      <c r="F6" s="8"/>
      <c r="G6" s="8"/>
      <c r="H6" s="8"/>
      <c r="I6" s="8"/>
      <c r="J6" s="43"/>
    </row>
    <row r="7" spans="2:21" ht="25.5">
      <c r="B7" s="159" t="s">
        <v>48</v>
      </c>
      <c r="C7" s="160"/>
      <c r="D7" s="161">
        <v>2003</v>
      </c>
      <c r="E7" s="162">
        <v>2004</v>
      </c>
      <c r="F7" s="161">
        <v>2005</v>
      </c>
      <c r="G7" s="161">
        <v>2006</v>
      </c>
      <c r="H7" s="110">
        <v>2010</v>
      </c>
      <c r="I7" s="110">
        <v>2011</v>
      </c>
      <c r="J7" s="110">
        <v>2012</v>
      </c>
      <c r="K7" s="110">
        <v>2013</v>
      </c>
      <c r="L7" s="110">
        <v>2014</v>
      </c>
      <c r="M7" s="110">
        <v>2015</v>
      </c>
      <c r="N7" s="110">
        <v>2016</v>
      </c>
      <c r="O7" s="110">
        <v>2017</v>
      </c>
      <c r="P7" s="110">
        <v>2018</v>
      </c>
      <c r="Q7" s="110">
        <v>2019</v>
      </c>
      <c r="R7" s="110">
        <v>2020</v>
      </c>
      <c r="S7" s="110">
        <v>2021</v>
      </c>
      <c r="T7" s="110">
        <v>2022</v>
      </c>
      <c r="U7" s="110">
        <v>2023</v>
      </c>
    </row>
    <row r="8" spans="2:21" ht="12.75">
      <c r="B8" s="64"/>
      <c r="C8" s="64" t="s">
        <v>3</v>
      </c>
      <c r="D8" s="65">
        <v>4800</v>
      </c>
      <c r="E8" s="65">
        <v>4800</v>
      </c>
      <c r="F8" s="65">
        <v>4800</v>
      </c>
      <c r="G8" s="65">
        <v>4800</v>
      </c>
      <c r="H8" s="65">
        <v>4800</v>
      </c>
      <c r="I8" s="66">
        <f>4800+797.1</f>
        <v>5597.1</v>
      </c>
      <c r="J8" s="66">
        <f>4800+797.1</f>
        <v>5597.1</v>
      </c>
      <c r="K8" s="66">
        <v>5597.1</v>
      </c>
      <c r="L8" s="66">
        <v>5597.1</v>
      </c>
      <c r="M8" s="66">
        <v>5597.1</v>
      </c>
      <c r="N8" s="66">
        <v>5657.1</v>
      </c>
      <c r="O8" s="66">
        <v>5657.1</v>
      </c>
      <c r="P8" s="66">
        <v>5657.1</v>
      </c>
      <c r="Q8" s="66">
        <v>5667.1</v>
      </c>
      <c r="R8" s="65">
        <v>5667.1</v>
      </c>
      <c r="S8" s="65">
        <v>5667.1</v>
      </c>
      <c r="T8" s="65">
        <v>5687.143</v>
      </c>
      <c r="U8" s="65">
        <v>5687.143</v>
      </c>
    </row>
    <row r="9" spans="2:21" ht="12" customHeight="1">
      <c r="B9" s="64"/>
      <c r="C9" s="64" t="s">
        <v>4</v>
      </c>
      <c r="D9" s="65">
        <v>1400</v>
      </c>
      <c r="E9" s="65">
        <v>1440</v>
      </c>
      <c r="F9" s="65">
        <v>1440</v>
      </c>
      <c r="G9" s="65">
        <v>1500</v>
      </c>
      <c r="H9" s="65">
        <v>1550</v>
      </c>
      <c r="I9" s="65">
        <v>1600</v>
      </c>
      <c r="J9" s="65">
        <v>1600</v>
      </c>
      <c r="K9" s="65">
        <v>1600</v>
      </c>
      <c r="L9" s="65">
        <v>1600</v>
      </c>
      <c r="M9" s="65">
        <v>2400</v>
      </c>
      <c r="N9" s="65">
        <v>2400</v>
      </c>
      <c r="O9" s="65">
        <v>2400</v>
      </c>
      <c r="P9" s="65">
        <v>2400</v>
      </c>
      <c r="Q9" s="65">
        <v>2400</v>
      </c>
      <c r="R9" s="65">
        <v>2400</v>
      </c>
      <c r="S9" s="65">
        <v>2400</v>
      </c>
      <c r="T9" s="65">
        <v>2410</v>
      </c>
      <c r="U9" s="65">
        <v>2420</v>
      </c>
    </row>
    <row r="10" spans="2:21" ht="12" customHeight="1">
      <c r="B10" s="64"/>
      <c r="C10" s="64" t="s">
        <v>5</v>
      </c>
      <c r="D10" s="65">
        <v>1100</v>
      </c>
      <c r="E10" s="65">
        <v>1100</v>
      </c>
      <c r="F10" s="65">
        <v>1100</v>
      </c>
      <c r="G10" s="65">
        <v>1100</v>
      </c>
      <c r="H10" s="66">
        <f>1100+393.4</f>
        <v>1493.4</v>
      </c>
      <c r="I10" s="66">
        <v>1493.4</v>
      </c>
      <c r="J10" s="66">
        <v>1493.4</v>
      </c>
      <c r="K10" s="66">
        <v>1493.4</v>
      </c>
      <c r="L10" s="66">
        <v>1493.4</v>
      </c>
      <c r="M10" s="66">
        <v>1493.4</v>
      </c>
      <c r="N10" s="66">
        <v>1493.4</v>
      </c>
      <c r="O10" s="66">
        <v>1493.4</v>
      </c>
      <c r="P10" s="66">
        <v>1493.4</v>
      </c>
      <c r="Q10" s="66">
        <v>1500</v>
      </c>
      <c r="R10" s="66">
        <v>1500</v>
      </c>
      <c r="S10" s="65">
        <v>1500</v>
      </c>
      <c r="T10" s="65">
        <v>1500</v>
      </c>
      <c r="U10" s="65">
        <v>1500</v>
      </c>
    </row>
    <row r="11" spans="2:21" ht="12.75">
      <c r="B11" s="64"/>
      <c r="C11" s="64" t="s">
        <v>6</v>
      </c>
      <c r="D11" s="65">
        <v>630</v>
      </c>
      <c r="E11" s="65">
        <v>630</v>
      </c>
      <c r="F11" s="65">
        <v>630</v>
      </c>
      <c r="G11" s="65">
        <v>630</v>
      </c>
      <c r="H11" s="65">
        <v>630</v>
      </c>
      <c r="I11" s="65">
        <v>630</v>
      </c>
      <c r="J11" s="65">
        <v>630</v>
      </c>
      <c r="K11" s="65">
        <v>630</v>
      </c>
      <c r="L11" s="65">
        <v>630</v>
      </c>
      <c r="M11" s="65">
        <v>630</v>
      </c>
      <c r="N11" s="65">
        <v>630</v>
      </c>
      <c r="O11" s="65">
        <v>630</v>
      </c>
      <c r="P11" s="65">
        <v>630</v>
      </c>
      <c r="Q11" s="65">
        <v>630</v>
      </c>
      <c r="R11" s="65">
        <v>630</v>
      </c>
      <c r="S11" s="65">
        <v>630</v>
      </c>
      <c r="T11" s="65">
        <v>630</v>
      </c>
      <c r="U11" s="65">
        <v>630</v>
      </c>
    </row>
    <row r="12" spans="2:21" ht="12.75">
      <c r="B12" s="64"/>
      <c r="C12" s="64" t="s">
        <v>7</v>
      </c>
      <c r="D12" s="65">
        <v>600</v>
      </c>
      <c r="E12" s="65">
        <v>600</v>
      </c>
      <c r="F12" s="65">
        <v>600</v>
      </c>
      <c r="G12" s="65">
        <v>600</v>
      </c>
      <c r="H12" s="65">
        <v>600</v>
      </c>
      <c r="I12" s="66">
        <f>600+424.6</f>
        <v>1024.6</v>
      </c>
      <c r="J12" s="66">
        <f>600+424.6</f>
        <v>1024.6</v>
      </c>
      <c r="K12" s="66">
        <v>1024.6</v>
      </c>
      <c r="L12" s="66">
        <v>1024.6</v>
      </c>
      <c r="M12" s="66">
        <v>1024.6</v>
      </c>
      <c r="N12" s="66">
        <v>1024.6</v>
      </c>
      <c r="O12" s="66">
        <v>1024.6</v>
      </c>
      <c r="P12" s="66">
        <v>1048</v>
      </c>
      <c r="Q12" s="66">
        <v>1048</v>
      </c>
      <c r="R12" s="65">
        <v>1048</v>
      </c>
      <c r="S12" s="65">
        <v>1048</v>
      </c>
      <c r="T12" s="65">
        <v>1048</v>
      </c>
      <c r="U12" s="65">
        <v>1048</v>
      </c>
    </row>
    <row r="13" spans="2:21" ht="18" customHeight="1">
      <c r="B13" s="64"/>
      <c r="C13" s="60" t="s">
        <v>68</v>
      </c>
      <c r="D13" s="65">
        <v>8570</v>
      </c>
      <c r="E13" s="65">
        <v>8570</v>
      </c>
      <c r="F13" s="65">
        <v>8570</v>
      </c>
      <c r="G13" s="65">
        <v>8630</v>
      </c>
      <c r="H13" s="65">
        <f aca="true" t="shared" si="0" ref="H13:M13">SUM(H8:H12)</f>
        <v>9073.4</v>
      </c>
      <c r="I13" s="66">
        <f t="shared" si="0"/>
        <v>10345.1</v>
      </c>
      <c r="J13" s="66">
        <f t="shared" si="0"/>
        <v>10345.1</v>
      </c>
      <c r="K13" s="66">
        <f t="shared" si="0"/>
        <v>10345.1</v>
      </c>
      <c r="L13" s="66">
        <f t="shared" si="0"/>
        <v>10345.1</v>
      </c>
      <c r="M13" s="66">
        <f t="shared" si="0"/>
        <v>11145.1</v>
      </c>
      <c r="N13" s="66">
        <v>11205.1</v>
      </c>
      <c r="O13" s="66">
        <v>11205.1</v>
      </c>
      <c r="P13" s="66">
        <v>11228.5</v>
      </c>
      <c r="Q13" s="66">
        <v>11245.1</v>
      </c>
      <c r="R13" s="65">
        <v>11245.1</v>
      </c>
      <c r="S13" s="65">
        <v>11245.1</v>
      </c>
      <c r="T13" s="65">
        <v>11275.143</v>
      </c>
      <c r="U13" s="65">
        <v>11285.143</v>
      </c>
    </row>
    <row r="14" spans="2:21" ht="12.75">
      <c r="B14" s="67"/>
      <c r="C14" s="68"/>
      <c r="D14" s="69"/>
      <c r="E14" s="70"/>
      <c r="F14" s="69"/>
      <c r="G14" s="69"/>
      <c r="H14" s="69"/>
      <c r="I14" s="6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</row>
    <row r="15" spans="2:21" ht="17.25" customHeight="1">
      <c r="B15" s="64" t="s">
        <v>8</v>
      </c>
      <c r="C15" s="64"/>
      <c r="D15" s="61">
        <v>2003</v>
      </c>
      <c r="E15" s="62">
        <v>2004</v>
      </c>
      <c r="F15" s="61">
        <v>2005</v>
      </c>
      <c r="G15" s="61">
        <v>2006</v>
      </c>
      <c r="H15" s="63">
        <v>2010</v>
      </c>
      <c r="I15" s="63">
        <v>2011</v>
      </c>
      <c r="J15" s="110">
        <v>2012</v>
      </c>
      <c r="K15" s="110">
        <v>2013</v>
      </c>
      <c r="L15" s="110">
        <v>2014</v>
      </c>
      <c r="M15" s="110">
        <v>2015</v>
      </c>
      <c r="N15" s="110">
        <v>2016</v>
      </c>
      <c r="O15" s="110">
        <v>2017</v>
      </c>
      <c r="P15" s="110">
        <v>2018</v>
      </c>
      <c r="Q15" s="110">
        <v>2019</v>
      </c>
      <c r="R15" s="110">
        <v>2020</v>
      </c>
      <c r="S15" s="110">
        <v>2021</v>
      </c>
      <c r="T15" s="110">
        <v>2022</v>
      </c>
      <c r="U15" s="110">
        <v>2023</v>
      </c>
    </row>
    <row r="16" spans="2:21" ht="12.75">
      <c r="B16" s="64"/>
      <c r="C16" s="64" t="s">
        <v>3</v>
      </c>
      <c r="D16" s="65">
        <v>30795</v>
      </c>
      <c r="E16" s="65">
        <v>30867</v>
      </c>
      <c r="F16" s="65">
        <v>31936</v>
      </c>
      <c r="G16" s="65">
        <v>32884</v>
      </c>
      <c r="H16" s="71">
        <v>36622.921835</v>
      </c>
      <c r="I16" s="71">
        <v>38829</v>
      </c>
      <c r="J16" s="71">
        <v>39966.69195099999</v>
      </c>
      <c r="K16" s="71">
        <v>39850.43283799999</v>
      </c>
      <c r="L16" s="71">
        <v>37885.92971299999</v>
      </c>
      <c r="M16" s="71">
        <v>32836</v>
      </c>
      <c r="N16" s="71">
        <v>35746</v>
      </c>
      <c r="O16" s="71">
        <v>31963</v>
      </c>
      <c r="P16" s="71">
        <v>30437</v>
      </c>
      <c r="Q16" s="66">
        <v>30189.689666</v>
      </c>
      <c r="R16" s="66">
        <v>27096.747534000002</v>
      </c>
      <c r="S16" s="65">
        <v>28413.748208</v>
      </c>
      <c r="T16" s="65">
        <v>30413.611098000005</v>
      </c>
      <c r="U16" s="65">
        <v>32234.838959</v>
      </c>
    </row>
    <row r="17" spans="2:21" ht="12.75">
      <c r="B17" s="64"/>
      <c r="C17" s="64" t="s">
        <v>4</v>
      </c>
      <c r="D17" s="65">
        <v>7558</v>
      </c>
      <c r="E17" s="65">
        <v>6197</v>
      </c>
      <c r="F17" s="65">
        <v>6675</v>
      </c>
      <c r="G17" s="65">
        <v>6921</v>
      </c>
      <c r="H17" s="71">
        <v>9287.648812</v>
      </c>
      <c r="I17" s="71">
        <v>11082</v>
      </c>
      <c r="J17" s="71">
        <v>10738.347423</v>
      </c>
      <c r="K17" s="71">
        <v>10020.158136</v>
      </c>
      <c r="L17" s="71">
        <v>9048.788244000001</v>
      </c>
      <c r="M17" s="71">
        <v>8971</v>
      </c>
      <c r="N17" s="71">
        <v>7057</v>
      </c>
      <c r="O17" s="71">
        <v>6458</v>
      </c>
      <c r="P17" s="71">
        <v>5495</v>
      </c>
      <c r="Q17" s="65">
        <v>6492.406859999999</v>
      </c>
      <c r="R17" s="65">
        <v>4338.500784</v>
      </c>
      <c r="S17" s="65">
        <v>4504.13712</v>
      </c>
      <c r="T17" s="65">
        <v>10941.308712</v>
      </c>
      <c r="U17" s="65">
        <v>10855.180974</v>
      </c>
    </row>
    <row r="18" spans="2:21" ht="12.75">
      <c r="B18" s="64"/>
      <c r="C18" s="64" t="s">
        <v>5</v>
      </c>
      <c r="D18" s="65">
        <v>3752</v>
      </c>
      <c r="E18" s="65">
        <v>3154</v>
      </c>
      <c r="F18" s="65">
        <v>4581</v>
      </c>
      <c r="G18" s="65">
        <v>4763</v>
      </c>
      <c r="H18" s="71">
        <v>4112.248852</v>
      </c>
      <c r="I18" s="71">
        <v>5893</v>
      </c>
      <c r="J18" s="71">
        <v>5185.3807289999995</v>
      </c>
      <c r="K18" s="71">
        <v>5310.6770400000005</v>
      </c>
      <c r="L18" s="71">
        <v>4968.5467770000005</v>
      </c>
      <c r="M18" s="71">
        <v>4899</v>
      </c>
      <c r="N18" s="71">
        <v>5306</v>
      </c>
      <c r="O18" s="71">
        <v>3849</v>
      </c>
      <c r="P18" s="71">
        <v>4669</v>
      </c>
      <c r="Q18" s="66">
        <v>4137.191843</v>
      </c>
      <c r="R18" s="66">
        <v>4499.163469</v>
      </c>
      <c r="S18" s="65">
        <v>6223.593006000002</v>
      </c>
      <c r="T18" s="65">
        <v>6507.195265999999</v>
      </c>
      <c r="U18" s="65">
        <v>6955.575683</v>
      </c>
    </row>
    <row r="19" spans="2:21" ht="12.75">
      <c r="B19" s="64"/>
      <c r="C19" s="64" t="s">
        <v>6</v>
      </c>
      <c r="D19" s="65">
        <v>1732</v>
      </c>
      <c r="E19" s="65">
        <v>1967</v>
      </c>
      <c r="F19" s="65">
        <v>2139</v>
      </c>
      <c r="G19" s="65">
        <v>2388</v>
      </c>
      <c r="H19" s="71">
        <v>1927.959484</v>
      </c>
      <c r="I19" s="71">
        <v>1809</v>
      </c>
      <c r="J19" s="71">
        <v>1966.216801</v>
      </c>
      <c r="K19" s="71">
        <v>2030.1466809999997</v>
      </c>
      <c r="L19" s="71">
        <v>1713.4265930000001</v>
      </c>
      <c r="M19" s="71">
        <v>1950</v>
      </c>
      <c r="N19" s="71">
        <v>1557</v>
      </c>
      <c r="O19" s="71">
        <v>1500</v>
      </c>
      <c r="P19" s="71">
        <v>1512</v>
      </c>
      <c r="Q19" s="65">
        <v>1386.595918</v>
      </c>
      <c r="R19" s="65">
        <v>1449.805611</v>
      </c>
      <c r="S19" s="65">
        <v>1967.357952</v>
      </c>
      <c r="T19" s="65">
        <v>1464.611715</v>
      </c>
      <c r="U19" s="65">
        <v>1898.207923</v>
      </c>
    </row>
    <row r="20" spans="2:21" ht="12.75">
      <c r="B20" s="64"/>
      <c r="C20" s="64" t="s">
        <v>7</v>
      </c>
      <c r="D20" s="65">
        <v>3395</v>
      </c>
      <c r="E20" s="65">
        <v>3627</v>
      </c>
      <c r="F20" s="65">
        <v>3652</v>
      </c>
      <c r="G20" s="65">
        <v>4074</v>
      </c>
      <c r="H20" s="71">
        <v>3840.02258</v>
      </c>
      <c r="I20" s="71">
        <v>4854</v>
      </c>
      <c r="J20" s="71">
        <v>6345.412849</v>
      </c>
      <c r="K20" s="71">
        <v>5783.724262</v>
      </c>
      <c r="L20" s="71">
        <v>5620.997888</v>
      </c>
      <c r="M20" s="71">
        <v>5111</v>
      </c>
      <c r="N20" s="71">
        <v>4864</v>
      </c>
      <c r="O20" s="71">
        <v>4473</v>
      </c>
      <c r="P20" s="71">
        <v>4536</v>
      </c>
      <c r="Q20" s="66">
        <v>4227.434187</v>
      </c>
      <c r="R20" s="66">
        <v>4362.0999170000005</v>
      </c>
      <c r="S20" s="65">
        <v>4124.876051</v>
      </c>
      <c r="T20" s="65">
        <v>4628.500111</v>
      </c>
      <c r="U20" s="65">
        <v>4602.976343999999</v>
      </c>
    </row>
    <row r="21" spans="2:21" ht="14.25" customHeight="1">
      <c r="B21" s="64"/>
      <c r="C21" s="60" t="s">
        <v>68</v>
      </c>
      <c r="D21" s="65">
        <v>47232</v>
      </c>
      <c r="E21" s="65">
        <v>45812</v>
      </c>
      <c r="F21" s="65">
        <v>48983</v>
      </c>
      <c r="G21" s="65">
        <v>51030</v>
      </c>
      <c r="H21" s="71">
        <f>SUM(H16:H20)</f>
        <v>55790.80156299999</v>
      </c>
      <c r="I21" s="71">
        <f>SUM(I16:I20)</f>
        <v>62467</v>
      </c>
      <c r="J21" s="71">
        <f>SUM(J16:J20)</f>
        <v>64202.04975299999</v>
      </c>
      <c r="K21" s="71">
        <f>SUM(K16:K20)</f>
        <v>62995.13895699999</v>
      </c>
      <c r="L21" s="71">
        <f>SUM(L16:L20)</f>
        <v>59237.68921499999</v>
      </c>
      <c r="M21" s="71">
        <v>53766</v>
      </c>
      <c r="N21" s="71">
        <v>54530.2</v>
      </c>
      <c r="O21" s="71">
        <v>48243</v>
      </c>
      <c r="P21" s="71">
        <v>46649</v>
      </c>
      <c r="Q21" s="71">
        <f>SUM(Q16:Q20)</f>
        <v>46433.31847399999</v>
      </c>
      <c r="R21" s="71">
        <f>SUM(R16:R20)</f>
        <v>41746.31731500001</v>
      </c>
      <c r="S21" s="65">
        <v>45233.712337000004</v>
      </c>
      <c r="T21" s="65">
        <v>53955.226901999995</v>
      </c>
      <c r="U21" s="65">
        <v>56546.77988299999</v>
      </c>
    </row>
    <row r="22" spans="2:21" ht="12.75">
      <c r="B22" s="67"/>
      <c r="C22" s="68"/>
      <c r="D22" s="69"/>
      <c r="E22" s="69"/>
      <c r="F22" s="69"/>
      <c r="G22" s="69"/>
      <c r="H22" s="67"/>
      <c r="I22" s="6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2:21" ht="12.75">
      <c r="B23" s="72" t="s">
        <v>30</v>
      </c>
      <c r="C23" s="72"/>
      <c r="D23" s="73">
        <v>2003</v>
      </c>
      <c r="E23" s="74">
        <v>2004</v>
      </c>
      <c r="F23" s="73">
        <v>2005</v>
      </c>
      <c r="G23" s="73">
        <v>2006</v>
      </c>
      <c r="H23" s="75">
        <v>2010</v>
      </c>
      <c r="I23" s="75">
        <v>2011</v>
      </c>
      <c r="J23" s="75">
        <v>2012</v>
      </c>
      <c r="K23" s="75">
        <v>2013</v>
      </c>
      <c r="L23" s="75">
        <v>2014</v>
      </c>
      <c r="M23" s="75">
        <v>2015</v>
      </c>
      <c r="N23" s="75">
        <v>2016</v>
      </c>
      <c r="O23" s="75">
        <v>2017</v>
      </c>
      <c r="P23" s="75">
        <v>2018</v>
      </c>
      <c r="Q23" s="75">
        <v>2019</v>
      </c>
      <c r="R23" s="75">
        <v>2020</v>
      </c>
      <c r="S23" s="110">
        <v>2021</v>
      </c>
      <c r="T23" s="110">
        <v>2022</v>
      </c>
      <c r="U23" s="110">
        <v>2023</v>
      </c>
    </row>
    <row r="24" spans="2:21" ht="12.75">
      <c r="B24" s="76"/>
      <c r="C24" s="76" t="s">
        <v>3</v>
      </c>
      <c r="D24" s="58" t="s">
        <v>9</v>
      </c>
      <c r="E24" s="77">
        <v>819.8</v>
      </c>
      <c r="F24" s="77">
        <v>850.514</v>
      </c>
      <c r="G24" s="77">
        <v>846.1</v>
      </c>
      <c r="H24" s="58">
        <v>712.2476529999994</v>
      </c>
      <c r="I24" s="58">
        <v>776.4792910000001</v>
      </c>
      <c r="J24" s="58">
        <v>1032.0468800300005</v>
      </c>
      <c r="K24" s="58">
        <v>876.0071470000012</v>
      </c>
      <c r="L24" s="58">
        <f>L16-L47</f>
        <v>842.9297129999904</v>
      </c>
      <c r="M24" s="58">
        <v>855</v>
      </c>
      <c r="N24" s="58">
        <v>890</v>
      </c>
      <c r="O24" s="58">
        <v>823.9436440000015</v>
      </c>
      <c r="P24" s="58">
        <v>802</v>
      </c>
      <c r="Q24" s="58">
        <v>787.1000999999998</v>
      </c>
      <c r="R24" s="58">
        <v>728.607111000001</v>
      </c>
      <c r="S24" s="65">
        <v>745.3340089999992</v>
      </c>
      <c r="T24" s="65">
        <v>796.3830555226708</v>
      </c>
      <c r="U24" s="65">
        <v>864.0626830000101</v>
      </c>
    </row>
    <row r="25" spans="2:21" ht="12.75">
      <c r="B25" s="76"/>
      <c r="C25" s="76" t="s">
        <v>4</v>
      </c>
      <c r="D25" s="58" t="s">
        <v>9</v>
      </c>
      <c r="E25" s="77">
        <v>408</v>
      </c>
      <c r="F25" s="77">
        <v>452.5</v>
      </c>
      <c r="G25" s="77">
        <v>417.5</v>
      </c>
      <c r="H25" s="58">
        <v>554.5963209999996</v>
      </c>
      <c r="I25" s="58">
        <v>612</v>
      </c>
      <c r="J25" s="58">
        <v>573.4648639999996</v>
      </c>
      <c r="K25" s="58">
        <v>557.0394719999997</v>
      </c>
      <c r="L25" s="58">
        <f>L17-L48</f>
        <v>512.7882440000012</v>
      </c>
      <c r="M25" s="58">
        <v>530</v>
      </c>
      <c r="N25" s="58">
        <v>473</v>
      </c>
      <c r="O25" s="58">
        <v>406.785396</v>
      </c>
      <c r="P25" s="58">
        <v>343</v>
      </c>
      <c r="Q25" s="58">
        <v>388.818929</v>
      </c>
      <c r="R25" s="58">
        <v>265.0734860000001</v>
      </c>
      <c r="S25" s="65">
        <v>278.81640209999995</v>
      </c>
      <c r="T25" s="65">
        <v>596.1790580000002</v>
      </c>
      <c r="U25" s="65">
        <v>610.1933059999997</v>
      </c>
    </row>
    <row r="26" spans="2:21" ht="12.75">
      <c r="B26" s="76"/>
      <c r="C26" s="76" t="s">
        <v>5</v>
      </c>
      <c r="D26" s="58" t="s">
        <v>9</v>
      </c>
      <c r="E26" s="77">
        <v>255.3</v>
      </c>
      <c r="F26" s="77">
        <v>328.5</v>
      </c>
      <c r="G26" s="77">
        <v>350.6</v>
      </c>
      <c r="H26" s="58">
        <v>182.61386299999992</v>
      </c>
      <c r="I26" s="58">
        <v>376</v>
      </c>
      <c r="J26" s="58">
        <v>313.6377289999991</v>
      </c>
      <c r="K26" s="58">
        <v>330.4601439999999</v>
      </c>
      <c r="L26" s="58">
        <f>L18-L49</f>
        <v>306.5467770000005</v>
      </c>
      <c r="M26" s="58">
        <v>270</v>
      </c>
      <c r="N26" s="58">
        <v>342</v>
      </c>
      <c r="O26" s="58">
        <v>232.4031100000001</v>
      </c>
      <c r="P26" s="58">
        <v>281</v>
      </c>
      <c r="Q26" s="58">
        <v>246.32982899999993</v>
      </c>
      <c r="R26" s="58">
        <v>254.3339560000001</v>
      </c>
      <c r="S26" s="65">
        <v>384.38766400000003</v>
      </c>
      <c r="T26" s="65">
        <v>396.652841</v>
      </c>
      <c r="U26" s="65">
        <v>416.33328499999993</v>
      </c>
    </row>
    <row r="27" spans="2:21" ht="12.75">
      <c r="B27" s="76"/>
      <c r="C27" s="76" t="s">
        <v>6</v>
      </c>
      <c r="D27" s="58" t="s">
        <v>9</v>
      </c>
      <c r="E27" s="77">
        <v>129.1</v>
      </c>
      <c r="F27" s="77">
        <v>146.9</v>
      </c>
      <c r="G27" s="77">
        <v>173.8</v>
      </c>
      <c r="H27" s="58">
        <v>153.77024400000005</v>
      </c>
      <c r="I27" s="58">
        <v>147</v>
      </c>
      <c r="J27" s="58">
        <v>139.80199999999968</v>
      </c>
      <c r="K27" s="58">
        <v>155.08882299999993</v>
      </c>
      <c r="L27" s="58">
        <f>L19-L50</f>
        <v>128.42659300000014</v>
      </c>
      <c r="M27" s="58">
        <v>129</v>
      </c>
      <c r="N27" s="58">
        <v>125</v>
      </c>
      <c r="O27" s="58">
        <v>110.97614300000006</v>
      </c>
      <c r="P27" s="58">
        <v>113</v>
      </c>
      <c r="Q27" s="58">
        <v>97.24406000000003</v>
      </c>
      <c r="R27" s="58">
        <v>99.45500000000001</v>
      </c>
      <c r="S27" s="65">
        <v>139.0319980000001</v>
      </c>
      <c r="T27" s="65">
        <v>106.60899499999996</v>
      </c>
      <c r="U27" s="65">
        <v>128.342003</v>
      </c>
    </row>
    <row r="28" spans="2:21" ht="12.75">
      <c r="B28" s="76"/>
      <c r="C28" s="76" t="s">
        <v>7</v>
      </c>
      <c r="D28" s="58" t="s">
        <v>9</v>
      </c>
      <c r="E28" s="77">
        <v>201</v>
      </c>
      <c r="F28" s="77">
        <v>198</v>
      </c>
      <c r="G28" s="77">
        <v>223</v>
      </c>
      <c r="H28" s="58">
        <v>235.3871809999999</v>
      </c>
      <c r="I28" s="58">
        <v>26.752655000000004</v>
      </c>
      <c r="J28" s="58">
        <v>311.8498490000002</v>
      </c>
      <c r="K28" s="58">
        <v>275.76116</v>
      </c>
      <c r="L28" s="58">
        <f>L20-L51</f>
        <v>276.9978879999999</v>
      </c>
      <c r="M28" s="58">
        <v>243</v>
      </c>
      <c r="N28" s="58">
        <v>251</v>
      </c>
      <c r="O28" s="58">
        <v>220.3659169999999</v>
      </c>
      <c r="P28" s="58">
        <v>223</v>
      </c>
      <c r="Q28" s="58">
        <v>208.87118700000002</v>
      </c>
      <c r="R28" s="58">
        <v>210.4249329999999</v>
      </c>
      <c r="S28" s="65">
        <v>206.37205100000008</v>
      </c>
      <c r="T28" s="65">
        <v>220.93911100000005</v>
      </c>
      <c r="U28" s="65">
        <v>216.65134399999994</v>
      </c>
    </row>
    <row r="29" spans="2:21" ht="18" customHeight="1">
      <c r="B29" s="78"/>
      <c r="C29" s="79" t="s">
        <v>68</v>
      </c>
      <c r="D29" s="80" t="s">
        <v>9</v>
      </c>
      <c r="E29" s="81">
        <v>1813</v>
      </c>
      <c r="F29" s="81">
        <v>1976</v>
      </c>
      <c r="G29" s="81">
        <v>2011</v>
      </c>
      <c r="H29" s="80">
        <f aca="true" t="shared" si="1" ref="H29:M29">SUM(H24:H28)</f>
        <v>1838.615261999999</v>
      </c>
      <c r="I29" s="80">
        <f t="shared" si="1"/>
        <v>1938.231946</v>
      </c>
      <c r="J29" s="80">
        <f t="shared" si="1"/>
        <v>2370.801322029999</v>
      </c>
      <c r="K29" s="80">
        <f t="shared" si="1"/>
        <v>2194.356746000001</v>
      </c>
      <c r="L29" s="80">
        <f t="shared" si="1"/>
        <v>2067.689214999992</v>
      </c>
      <c r="M29" s="80">
        <f t="shared" si="1"/>
        <v>2027</v>
      </c>
      <c r="N29" s="80">
        <v>2081</v>
      </c>
      <c r="O29" s="80">
        <v>1794.4742100000017</v>
      </c>
      <c r="P29" s="80">
        <v>1762</v>
      </c>
      <c r="Q29" s="80">
        <v>1728.3641049999997</v>
      </c>
      <c r="R29" s="80">
        <v>1557.8944860000015</v>
      </c>
      <c r="S29" s="81">
        <v>1753.9421240999993</v>
      </c>
      <c r="T29" s="81">
        <v>2116.763060522671</v>
      </c>
      <c r="U29" s="81">
        <v>2235.5826210000096</v>
      </c>
    </row>
    <row r="30" spans="2:17" ht="12.75" hidden="1">
      <c r="B30" s="76" t="s">
        <v>10</v>
      </c>
      <c r="C30" s="76" t="s">
        <v>2</v>
      </c>
      <c r="D30" s="76">
        <v>2003</v>
      </c>
      <c r="E30" s="82">
        <v>2004</v>
      </c>
      <c r="F30" s="76">
        <v>2005</v>
      </c>
      <c r="G30" s="76">
        <v>2006</v>
      </c>
      <c r="H30" s="76"/>
      <c r="I30" s="76"/>
      <c r="K30" s="51"/>
      <c r="L30" s="51"/>
      <c r="M30" s="51"/>
      <c r="N30" s="51"/>
      <c r="O30" s="51"/>
      <c r="P30" s="51"/>
      <c r="Q30" s="51"/>
    </row>
    <row r="31" spans="2:17" ht="12.75" hidden="1">
      <c r="B31" s="76"/>
      <c r="C31" s="76" t="s">
        <v>3</v>
      </c>
      <c r="D31" s="77"/>
      <c r="E31" s="77"/>
      <c r="F31" s="77"/>
      <c r="G31" s="77"/>
      <c r="H31" s="76"/>
      <c r="I31" s="76"/>
      <c r="K31" s="51"/>
      <c r="L31" s="51"/>
      <c r="M31" s="51"/>
      <c r="N31" s="51"/>
      <c r="O31" s="51"/>
      <c r="P31" s="51"/>
      <c r="Q31" s="51"/>
    </row>
    <row r="32" spans="2:17" ht="12.75" hidden="1">
      <c r="B32" s="76"/>
      <c r="C32" s="76" t="s">
        <v>4</v>
      </c>
      <c r="D32" s="77"/>
      <c r="E32" s="77"/>
      <c r="F32" s="77"/>
      <c r="G32" s="77"/>
      <c r="H32" s="76"/>
      <c r="I32" s="76"/>
      <c r="K32" s="51"/>
      <c r="L32" s="51"/>
      <c r="M32" s="51"/>
      <c r="N32" s="51"/>
      <c r="O32" s="51"/>
      <c r="P32" s="51"/>
      <c r="Q32" s="51"/>
    </row>
    <row r="33" spans="2:17" ht="12.75" hidden="1">
      <c r="B33" s="76"/>
      <c r="C33" s="76" t="s">
        <v>5</v>
      </c>
      <c r="D33" s="77"/>
      <c r="E33" s="77"/>
      <c r="F33" s="77"/>
      <c r="G33" s="77"/>
      <c r="H33" s="76"/>
      <c r="I33" s="76"/>
      <c r="K33" s="51"/>
      <c r="L33" s="51"/>
      <c r="M33" s="51"/>
      <c r="N33" s="51"/>
      <c r="O33" s="51"/>
      <c r="P33" s="51"/>
      <c r="Q33" s="51"/>
    </row>
    <row r="34" spans="2:17" ht="12.75" hidden="1">
      <c r="B34" s="76"/>
      <c r="C34" s="76" t="s">
        <v>6</v>
      </c>
      <c r="D34" s="77"/>
      <c r="E34" s="77"/>
      <c r="F34" s="77"/>
      <c r="G34" s="77"/>
      <c r="H34" s="76"/>
      <c r="I34" s="76"/>
      <c r="K34" s="51"/>
      <c r="L34" s="51"/>
      <c r="M34" s="51"/>
      <c r="N34" s="51"/>
      <c r="O34" s="51"/>
      <c r="P34" s="51"/>
      <c r="Q34" s="51"/>
    </row>
    <row r="35" spans="2:17" ht="12.75" hidden="1">
      <c r="B35" s="76"/>
      <c r="C35" s="76" t="s">
        <v>7</v>
      </c>
      <c r="D35" s="77"/>
      <c r="E35" s="77"/>
      <c r="F35" s="77"/>
      <c r="G35" s="77"/>
      <c r="H35" s="76"/>
      <c r="I35" s="76"/>
      <c r="K35" s="51"/>
      <c r="L35" s="51"/>
      <c r="M35" s="51"/>
      <c r="N35" s="51"/>
      <c r="O35" s="51"/>
      <c r="P35" s="51"/>
      <c r="Q35" s="51"/>
    </row>
    <row r="36" spans="2:17" ht="51" hidden="1">
      <c r="B36" s="78"/>
      <c r="C36" s="79" t="s">
        <v>49</v>
      </c>
      <c r="D36" s="81"/>
      <c r="E36" s="81"/>
      <c r="F36" s="81"/>
      <c r="G36" s="81"/>
      <c r="H36" s="76"/>
      <c r="I36" s="76"/>
      <c r="K36" s="51"/>
      <c r="L36" s="51"/>
      <c r="M36" s="51"/>
      <c r="N36" s="51"/>
      <c r="O36" s="51"/>
      <c r="P36" s="51"/>
      <c r="Q36" s="51"/>
    </row>
    <row r="37" spans="2:17" ht="12.75">
      <c r="B37" s="64"/>
      <c r="C37" s="60"/>
      <c r="D37" s="65"/>
      <c r="E37" s="65"/>
      <c r="F37" s="65"/>
      <c r="G37" s="65"/>
      <c r="H37" s="76"/>
      <c r="I37" s="76"/>
      <c r="K37" s="51"/>
      <c r="L37" s="51"/>
      <c r="M37" s="51"/>
      <c r="N37" s="51"/>
      <c r="O37" s="51"/>
      <c r="P37" s="51"/>
      <c r="Q37" s="51"/>
    </row>
    <row r="38" spans="2:21" ht="12.75">
      <c r="B38" s="72" t="s">
        <v>75</v>
      </c>
      <c r="C38" s="72"/>
      <c r="D38" s="73">
        <v>2003</v>
      </c>
      <c r="E38" s="74">
        <v>2004</v>
      </c>
      <c r="F38" s="73">
        <v>2005</v>
      </c>
      <c r="G38" s="73">
        <v>2006</v>
      </c>
      <c r="H38" s="73">
        <v>2010</v>
      </c>
      <c r="I38" s="73">
        <v>2011</v>
      </c>
      <c r="J38" s="73">
        <v>2012</v>
      </c>
      <c r="K38" s="73">
        <v>2013</v>
      </c>
      <c r="L38" s="73">
        <v>2014</v>
      </c>
      <c r="M38" s="73">
        <v>2015</v>
      </c>
      <c r="N38" s="73">
        <v>2016</v>
      </c>
      <c r="O38" s="73">
        <v>2017</v>
      </c>
      <c r="P38" s="73">
        <v>2018</v>
      </c>
      <c r="Q38" s="73">
        <v>2019</v>
      </c>
      <c r="R38" s="73">
        <v>2020</v>
      </c>
      <c r="S38" s="73">
        <v>2021</v>
      </c>
      <c r="T38" s="73">
        <v>2022</v>
      </c>
      <c r="U38" s="110">
        <v>2023</v>
      </c>
    </row>
    <row r="39" spans="2:21" ht="12.75">
      <c r="B39" s="76"/>
      <c r="C39" s="76" t="s">
        <v>3</v>
      </c>
      <c r="D39" s="58" t="s">
        <v>9</v>
      </c>
      <c r="E39" s="83">
        <f aca="true" t="shared" si="2" ref="E39:G44">E24/E16</f>
        <v>0.026559108432954285</v>
      </c>
      <c r="F39" s="83">
        <f t="shared" si="2"/>
        <v>0.02663182615230461</v>
      </c>
      <c r="G39" s="83">
        <f t="shared" si="2"/>
        <v>0.025729838219194747</v>
      </c>
      <c r="H39" s="83">
        <f aca="true" t="shared" si="3" ref="H39:I44">H24/H16</f>
        <v>0.01944813841475954</v>
      </c>
      <c r="I39" s="83">
        <v>0.02</v>
      </c>
      <c r="J39" s="83">
        <f aca="true" t="shared" si="4" ref="J39:L44">J24/J16</f>
        <v>0.025822674573500147</v>
      </c>
      <c r="K39" s="83">
        <f t="shared" si="4"/>
        <v>0.021982374709984858</v>
      </c>
      <c r="L39" s="83">
        <f>L24/L16</f>
        <v>0.022249149470146213</v>
      </c>
      <c r="M39" s="83">
        <f>M24/M16</f>
        <v>0.026038494335485444</v>
      </c>
      <c r="N39" s="83">
        <v>0.025</v>
      </c>
      <c r="O39" s="83">
        <v>0.026</v>
      </c>
      <c r="P39" s="83">
        <v>0.026349508821500146</v>
      </c>
      <c r="Q39" s="83">
        <f aca="true" t="shared" si="5" ref="Q39:S44">Q24/Q16</f>
        <v>0.026071818183889504</v>
      </c>
      <c r="R39" s="83">
        <f t="shared" si="5"/>
        <v>0.026889098408795064</v>
      </c>
      <c r="S39" s="83">
        <f t="shared" si="5"/>
        <v>0.026231456812521044</v>
      </c>
      <c r="T39" s="83">
        <f aca="true" t="shared" si="6" ref="T39:U44">T24/T16</f>
        <v>0.02618508709658094</v>
      </c>
      <c r="U39" s="83">
        <f t="shared" si="6"/>
        <v>0.02680524274059582</v>
      </c>
    </row>
    <row r="40" spans="2:21" ht="12.75">
      <c r="B40" s="76"/>
      <c r="C40" s="76" t="s">
        <v>4</v>
      </c>
      <c r="D40" s="58" t="s">
        <v>9</v>
      </c>
      <c r="E40" s="83">
        <f t="shared" si="2"/>
        <v>0.06583830885912538</v>
      </c>
      <c r="F40" s="83">
        <f t="shared" si="2"/>
        <v>0.06779026217228465</v>
      </c>
      <c r="G40" s="83">
        <f t="shared" si="2"/>
        <v>0.06032365265135096</v>
      </c>
      <c r="H40" s="83">
        <f t="shared" si="3"/>
        <v>0.05971331735578114</v>
      </c>
      <c r="I40" s="84">
        <v>0.055</v>
      </c>
      <c r="J40" s="84">
        <f t="shared" si="4"/>
        <v>0.053403455989114314</v>
      </c>
      <c r="K40" s="84">
        <f t="shared" si="4"/>
        <v>0.05559188432353097</v>
      </c>
      <c r="L40" s="84">
        <f t="shared" si="4"/>
        <v>0.05666927219122591</v>
      </c>
      <c r="M40" s="84">
        <f>M25/M17</f>
        <v>0.05907925537844164</v>
      </c>
      <c r="N40" s="84">
        <v>0.067</v>
      </c>
      <c r="O40" s="84">
        <v>0.063</v>
      </c>
      <c r="P40" s="84">
        <v>0.062420382165605096</v>
      </c>
      <c r="Q40" s="83">
        <f t="shared" si="5"/>
        <v>0.059888256756601366</v>
      </c>
      <c r="R40" s="83">
        <f t="shared" si="5"/>
        <v>0.06109794585668101</v>
      </c>
      <c r="S40" s="83">
        <f t="shared" si="5"/>
        <v>0.06190228997735307</v>
      </c>
      <c r="T40" s="83">
        <f t="shared" si="6"/>
        <v>0.05448882521211875</v>
      </c>
      <c r="U40" s="83">
        <f t="shared" si="6"/>
        <v>0.056212172552582595</v>
      </c>
    </row>
    <row r="41" spans="2:21" ht="12.75">
      <c r="B41" s="76"/>
      <c r="C41" s="76" t="s">
        <v>5</v>
      </c>
      <c r="D41" s="58" t="s">
        <v>9</v>
      </c>
      <c r="E41" s="83">
        <f t="shared" si="2"/>
        <v>0.08094483195941662</v>
      </c>
      <c r="F41" s="83">
        <f t="shared" si="2"/>
        <v>0.07170923379174853</v>
      </c>
      <c r="G41" s="83">
        <f t="shared" si="2"/>
        <v>0.0736090699139198</v>
      </c>
      <c r="H41" s="83">
        <f t="shared" si="3"/>
        <v>0.04440729867580493</v>
      </c>
      <c r="I41" s="83">
        <v>0.064</v>
      </c>
      <c r="J41" s="83">
        <f t="shared" si="4"/>
        <v>0.060484995295703996</v>
      </c>
      <c r="K41" s="83">
        <f t="shared" si="4"/>
        <v>0.06222561483422458</v>
      </c>
      <c r="L41" s="83">
        <f t="shared" si="4"/>
        <v>0.061697472270773886</v>
      </c>
      <c r="M41" s="83">
        <f>M26/M18</f>
        <v>0.05511328842620943</v>
      </c>
      <c r="N41" s="83">
        <v>0.064</v>
      </c>
      <c r="O41" s="83">
        <v>0.06</v>
      </c>
      <c r="P41" s="83">
        <v>0.060184193617476976</v>
      </c>
      <c r="Q41" s="83">
        <f t="shared" si="5"/>
        <v>0.05954034483964827</v>
      </c>
      <c r="R41" s="83">
        <f t="shared" si="5"/>
        <v>0.05652916542206217</v>
      </c>
      <c r="S41" s="83">
        <f t="shared" si="5"/>
        <v>0.0617629821920267</v>
      </c>
      <c r="T41" s="83">
        <f t="shared" si="6"/>
        <v>0.060956037860505796</v>
      </c>
      <c r="U41" s="83">
        <f>U26/U18</f>
        <v>0.059856049876296044</v>
      </c>
    </row>
    <row r="42" spans="2:21" ht="12.75">
      <c r="B42" s="76"/>
      <c r="C42" s="76" t="s">
        <v>6</v>
      </c>
      <c r="D42" s="58" t="s">
        <v>9</v>
      </c>
      <c r="E42" s="83">
        <f t="shared" si="2"/>
        <v>0.06563294356888663</v>
      </c>
      <c r="F42" s="83">
        <f t="shared" si="2"/>
        <v>0.06867695184665731</v>
      </c>
      <c r="G42" s="83">
        <f t="shared" si="2"/>
        <v>0.07278056951423786</v>
      </c>
      <c r="H42" s="83">
        <f t="shared" si="3"/>
        <v>0.07975802669927894</v>
      </c>
      <c r="I42" s="83">
        <v>0.081</v>
      </c>
      <c r="J42" s="83">
        <f t="shared" si="4"/>
        <v>0.0711020269630987</v>
      </c>
      <c r="K42" s="83">
        <f t="shared" si="4"/>
        <v>0.07639291507922326</v>
      </c>
      <c r="L42" s="83">
        <f t="shared" si="4"/>
        <v>0.07495307562324038</v>
      </c>
      <c r="M42" s="83">
        <f>M27/M19</f>
        <v>0.06615384615384616</v>
      </c>
      <c r="N42" s="83">
        <v>0.08</v>
      </c>
      <c r="O42" s="83">
        <v>0.074</v>
      </c>
      <c r="P42" s="83">
        <v>0.07473544973544974</v>
      </c>
      <c r="Q42" s="83">
        <f t="shared" si="5"/>
        <v>0.07013150604125754</v>
      </c>
      <c r="R42" s="83">
        <f t="shared" si="5"/>
        <v>0.0685988516290823</v>
      </c>
      <c r="S42" s="83">
        <f t="shared" si="5"/>
        <v>0.07066939590665812</v>
      </c>
      <c r="T42" s="83">
        <f t="shared" si="6"/>
        <v>0.07278993736575429</v>
      </c>
      <c r="U42" s="83">
        <f t="shared" si="6"/>
        <v>0.0676121943465305</v>
      </c>
    </row>
    <row r="43" spans="2:21" ht="12.75">
      <c r="B43" s="76"/>
      <c r="C43" s="76" t="s">
        <v>7</v>
      </c>
      <c r="D43" s="58" t="s">
        <v>9</v>
      </c>
      <c r="E43" s="83">
        <f t="shared" si="2"/>
        <v>0.055417700578990904</v>
      </c>
      <c r="F43" s="83">
        <f t="shared" si="2"/>
        <v>0.05421686746987952</v>
      </c>
      <c r="G43" s="83">
        <f t="shared" si="2"/>
        <v>0.0547373588610702</v>
      </c>
      <c r="H43" s="83">
        <f t="shared" si="3"/>
        <v>0.06129838460481134</v>
      </c>
      <c r="I43" s="83">
        <f t="shared" si="3"/>
        <v>0.0055114658014009076</v>
      </c>
      <c r="J43" s="83">
        <f t="shared" si="4"/>
        <v>0.04914571461636982</v>
      </c>
      <c r="K43" s="83">
        <f t="shared" si="4"/>
        <v>0.047678822071756645</v>
      </c>
      <c r="L43" s="83">
        <f t="shared" si="4"/>
        <v>0.049279130417634466</v>
      </c>
      <c r="M43" s="83">
        <v>0.047</v>
      </c>
      <c r="N43" s="83">
        <v>0.052</v>
      </c>
      <c r="O43" s="83">
        <v>0.049</v>
      </c>
      <c r="P43" s="83">
        <v>0.049162257495590826</v>
      </c>
      <c r="Q43" s="83">
        <f t="shared" si="5"/>
        <v>0.04940850117603499</v>
      </c>
      <c r="R43" s="83">
        <f t="shared" si="5"/>
        <v>0.048239365673383744</v>
      </c>
      <c r="S43" s="83">
        <f t="shared" si="5"/>
        <v>0.05003109146757731</v>
      </c>
      <c r="T43" s="83">
        <f t="shared" si="6"/>
        <v>0.047734494048065505</v>
      </c>
      <c r="U43" s="83">
        <f t="shared" si="6"/>
        <v>0.047067664008833325</v>
      </c>
    </row>
    <row r="44" spans="2:21" ht="18" customHeight="1">
      <c r="B44" s="78"/>
      <c r="C44" s="79" t="s">
        <v>68</v>
      </c>
      <c r="D44" s="80" t="s">
        <v>9</v>
      </c>
      <c r="E44" s="85">
        <f t="shared" si="2"/>
        <v>0.039574783899415</v>
      </c>
      <c r="F44" s="85">
        <f t="shared" si="2"/>
        <v>0.04034052630504461</v>
      </c>
      <c r="G44" s="85">
        <f t="shared" si="2"/>
        <v>0.039408191260043114</v>
      </c>
      <c r="H44" s="85">
        <f t="shared" si="3"/>
        <v>0.032955526905699695</v>
      </c>
      <c r="I44" s="85">
        <f>I29/I21</f>
        <v>0.03102809396961596</v>
      </c>
      <c r="J44" s="85">
        <f t="shared" si="4"/>
        <v>0.036927190504836144</v>
      </c>
      <c r="K44" s="85">
        <f t="shared" si="4"/>
        <v>0.03483374721179443</v>
      </c>
      <c r="L44" s="85">
        <f>L29/L21</f>
        <v>0.0349049607167394</v>
      </c>
      <c r="M44" s="85">
        <f>M29/M21</f>
        <v>0.03770040546070007</v>
      </c>
      <c r="N44" s="85">
        <v>0.038</v>
      </c>
      <c r="O44" s="85">
        <v>0.037</v>
      </c>
      <c r="P44" s="85">
        <v>0.03777144204591738</v>
      </c>
      <c r="Q44" s="85">
        <f t="shared" si="5"/>
        <v>0.0372224980208508</v>
      </c>
      <c r="R44" s="85">
        <f t="shared" si="5"/>
        <v>0.03731812974650651</v>
      </c>
      <c r="S44" s="85">
        <f t="shared" si="5"/>
        <v>0.03877510895043917</v>
      </c>
      <c r="T44" s="85">
        <f t="shared" si="6"/>
        <v>0.03923184429133051</v>
      </c>
      <c r="U44" s="85">
        <f t="shared" si="6"/>
        <v>0.03953510041819564</v>
      </c>
    </row>
    <row r="45" spans="2:17" ht="12.75">
      <c r="B45" s="64"/>
      <c r="C45" s="60"/>
      <c r="D45" s="71"/>
      <c r="E45" s="86"/>
      <c r="F45" s="86"/>
      <c r="G45" s="86"/>
      <c r="H45" s="76"/>
      <c r="I45" s="76"/>
      <c r="K45" s="51"/>
      <c r="L45" s="51"/>
      <c r="M45" s="51"/>
      <c r="N45" s="51"/>
      <c r="O45" s="51"/>
      <c r="P45" s="51"/>
      <c r="Q45" s="51"/>
    </row>
    <row r="46" spans="2:21" ht="12.75">
      <c r="B46" s="72" t="s">
        <v>11</v>
      </c>
      <c r="C46" s="72"/>
      <c r="D46" s="73">
        <v>2003</v>
      </c>
      <c r="E46" s="74">
        <v>2004</v>
      </c>
      <c r="F46" s="73">
        <v>2005</v>
      </c>
      <c r="G46" s="73">
        <v>2006</v>
      </c>
      <c r="H46" s="73">
        <v>2010</v>
      </c>
      <c r="I46" s="73">
        <v>2011</v>
      </c>
      <c r="J46" s="99">
        <v>2012</v>
      </c>
      <c r="K46" s="99">
        <v>2013</v>
      </c>
      <c r="L46" s="99">
        <v>2014</v>
      </c>
      <c r="M46" s="99">
        <v>2015</v>
      </c>
      <c r="N46" s="99">
        <v>2016</v>
      </c>
      <c r="O46" s="99">
        <v>2017</v>
      </c>
      <c r="P46" s="99">
        <v>2018</v>
      </c>
      <c r="Q46" s="99">
        <v>2019</v>
      </c>
      <c r="R46" s="99">
        <v>2020</v>
      </c>
      <c r="S46" s="110">
        <v>2021</v>
      </c>
      <c r="T46" s="110">
        <v>2022</v>
      </c>
      <c r="U46" s="110">
        <v>2023</v>
      </c>
    </row>
    <row r="47" spans="2:21" ht="12.75">
      <c r="B47" s="76"/>
      <c r="C47" s="76" t="s">
        <v>3</v>
      </c>
      <c r="D47" s="58" t="s">
        <v>9</v>
      </c>
      <c r="E47" s="77">
        <v>30047.2</v>
      </c>
      <c r="F47" s="77">
        <v>31095.997</v>
      </c>
      <c r="G47" s="77">
        <v>32203.689</v>
      </c>
      <c r="H47" s="58">
        <v>35911</v>
      </c>
      <c r="I47" s="58">
        <f aca="true" t="shared" si="7" ref="H47:I51">I16-I24</f>
        <v>38052.520709</v>
      </c>
      <c r="J47" s="56">
        <f>J16-J24</f>
        <v>38934.64507096999</v>
      </c>
      <c r="K47" s="56">
        <v>38974.425691000004</v>
      </c>
      <c r="L47" s="56">
        <v>37043</v>
      </c>
      <c r="M47" s="56">
        <v>31996.848864</v>
      </c>
      <c r="N47" s="56">
        <v>34856</v>
      </c>
      <c r="O47" s="71">
        <v>31165</v>
      </c>
      <c r="P47" s="71">
        <v>29647.150591</v>
      </c>
      <c r="Q47" s="71">
        <v>29417.973885</v>
      </c>
      <c r="R47" s="71">
        <v>26382.545830000003</v>
      </c>
      <c r="S47" s="65">
        <v>27697.224119</v>
      </c>
      <c r="T47" s="65">
        <f>'[4]Выработка_поквартально '!L7</f>
        <v>29640.229161000003</v>
      </c>
      <c r="U47" s="65">
        <v>31385.679555000002</v>
      </c>
    </row>
    <row r="48" spans="2:21" ht="12.75">
      <c r="B48" s="76"/>
      <c r="C48" s="76" t="s">
        <v>4</v>
      </c>
      <c r="D48" s="58" t="s">
        <v>9</v>
      </c>
      <c r="E48" s="77">
        <v>5734.182</v>
      </c>
      <c r="F48" s="77">
        <v>6177.89</v>
      </c>
      <c r="G48" s="77">
        <v>6448.372</v>
      </c>
      <c r="H48" s="58">
        <f t="shared" si="7"/>
        <v>8733.052491</v>
      </c>
      <c r="I48" s="58">
        <f t="shared" si="7"/>
        <v>10470</v>
      </c>
      <c r="J48" s="56">
        <f>J17-J25</f>
        <v>10164.882559</v>
      </c>
      <c r="K48" s="56">
        <v>9463.118664</v>
      </c>
      <c r="L48" s="56">
        <v>8536</v>
      </c>
      <c r="M48" s="56">
        <v>8375.10052</v>
      </c>
      <c r="N48" s="56">
        <v>6584</v>
      </c>
      <c r="O48" s="71">
        <v>6002</v>
      </c>
      <c r="P48" s="71">
        <v>5067.216343</v>
      </c>
      <c r="Q48" s="71">
        <v>6034.218207000001</v>
      </c>
      <c r="R48" s="71">
        <v>3970.645291</v>
      </c>
      <c r="S48" s="65">
        <v>4119.0215339999995</v>
      </c>
      <c r="T48" s="65">
        <f>'[4]Выработка_поквартально '!L8</f>
        <v>10291.761816</v>
      </c>
      <c r="U48" s="65">
        <v>10201.262772999999</v>
      </c>
    </row>
    <row r="49" spans="2:21" ht="12.75">
      <c r="B49" s="76"/>
      <c r="C49" s="76" t="s">
        <v>5</v>
      </c>
      <c r="D49" s="58" t="s">
        <v>9</v>
      </c>
      <c r="E49" s="77">
        <v>2880.297</v>
      </c>
      <c r="F49" s="77">
        <v>4217</v>
      </c>
      <c r="G49" s="77">
        <v>4392.537</v>
      </c>
      <c r="H49" s="58">
        <f t="shared" si="7"/>
        <v>3929.6349889999997</v>
      </c>
      <c r="I49" s="58">
        <f t="shared" si="7"/>
        <v>5517</v>
      </c>
      <c r="J49" s="56">
        <f>J18-J26</f>
        <v>4871.743</v>
      </c>
      <c r="K49" s="56">
        <v>4980.216896</v>
      </c>
      <c r="L49" s="56">
        <v>4662</v>
      </c>
      <c r="M49" s="56">
        <v>4601.057272999999</v>
      </c>
      <c r="N49" s="56">
        <v>4964</v>
      </c>
      <c r="O49" s="71">
        <v>3587</v>
      </c>
      <c r="P49" s="71">
        <v>4356.765754</v>
      </c>
      <c r="Q49" s="71">
        <v>3861.2071280000005</v>
      </c>
      <c r="R49" s="71">
        <v>4212.761489</v>
      </c>
      <c r="S49" s="66">
        <v>5799.806713</v>
      </c>
      <c r="T49" s="65">
        <f>'[4]Выработка_поквартально '!L9</f>
        <v>6067.232328</v>
      </c>
      <c r="U49" s="65">
        <v>6496.217259000001</v>
      </c>
    </row>
    <row r="50" spans="2:21" ht="12.75">
      <c r="B50" s="76"/>
      <c r="C50" s="76" t="s">
        <v>6</v>
      </c>
      <c r="D50" s="58" t="s">
        <v>9</v>
      </c>
      <c r="E50" s="77">
        <v>1838.318</v>
      </c>
      <c r="F50" s="77">
        <v>1988.318</v>
      </c>
      <c r="G50" s="77">
        <v>2197.5357910000002</v>
      </c>
      <c r="H50" s="58">
        <f t="shared" si="7"/>
        <v>1774.18924</v>
      </c>
      <c r="I50" s="58">
        <f t="shared" si="7"/>
        <v>1662</v>
      </c>
      <c r="J50" s="56">
        <f>J19-J27</f>
        <v>1826.4148010000004</v>
      </c>
      <c r="K50" s="56">
        <v>1875.0578580000001</v>
      </c>
      <c r="L50" s="56">
        <v>1585</v>
      </c>
      <c r="M50" s="56">
        <v>1806.586335</v>
      </c>
      <c r="N50" s="56">
        <v>1432</v>
      </c>
      <c r="O50" s="71">
        <v>1378</v>
      </c>
      <c r="P50" s="71">
        <v>1387.097245</v>
      </c>
      <c r="Q50" s="71">
        <v>1278.441411</v>
      </c>
      <c r="R50" s="71">
        <v>1340.861919</v>
      </c>
      <c r="S50" s="65">
        <v>1816.551848</v>
      </c>
      <c r="T50" s="65">
        <f>'[4]Выработка_поквартально '!L10</f>
        <v>1346.6071739999998</v>
      </c>
      <c r="U50" s="65">
        <v>1757.0679949999999</v>
      </c>
    </row>
    <row r="51" spans="2:21" ht="12.75">
      <c r="B51" s="76"/>
      <c r="C51" s="76" t="s">
        <v>7</v>
      </c>
      <c r="D51" s="58" t="s">
        <v>9</v>
      </c>
      <c r="E51" s="77">
        <v>3426.122</v>
      </c>
      <c r="F51" s="77">
        <v>3452.507</v>
      </c>
      <c r="G51" s="77">
        <v>3830.708</v>
      </c>
      <c r="H51" s="58">
        <f t="shared" si="7"/>
        <v>3604.635399</v>
      </c>
      <c r="I51" s="58">
        <f t="shared" si="7"/>
        <v>4827.247345</v>
      </c>
      <c r="J51" s="56">
        <f>J20-J28</f>
        <v>6033.563</v>
      </c>
      <c r="K51" s="56">
        <v>5507.963102</v>
      </c>
      <c r="L51" s="56">
        <v>5344</v>
      </c>
      <c r="M51" s="56">
        <v>4860.435525999999</v>
      </c>
      <c r="N51" s="56">
        <v>4613</v>
      </c>
      <c r="O51" s="71">
        <v>4243</v>
      </c>
      <c r="P51" s="71">
        <v>4309.607263</v>
      </c>
      <c r="Q51" s="71">
        <v>4011.4982359999995</v>
      </c>
      <c r="R51" s="71">
        <v>4147.695024</v>
      </c>
      <c r="S51" s="65">
        <v>3907.132379</v>
      </c>
      <c r="T51" s="65">
        <f>'[4]Выработка_поквартально '!L11</f>
        <v>4389.114879</v>
      </c>
      <c r="U51" s="65">
        <v>4362.031064999999</v>
      </c>
    </row>
    <row r="52" spans="2:21" ht="18" customHeight="1">
      <c r="B52" s="78"/>
      <c r="C52" s="79" t="s">
        <v>69</v>
      </c>
      <c r="D52" s="80" t="s">
        <v>9</v>
      </c>
      <c r="E52" s="81">
        <v>43926</v>
      </c>
      <c r="F52" s="81">
        <v>46932</v>
      </c>
      <c r="G52" s="81">
        <v>49073</v>
      </c>
      <c r="H52" s="80">
        <f>SUM(H47:H51)</f>
        <v>53952.512119</v>
      </c>
      <c r="I52" s="80">
        <f>SUM(I47:I51)</f>
        <v>60528.768054</v>
      </c>
      <c r="J52" s="100">
        <f>SUM(J47:J51)</f>
        <v>61831.248430969994</v>
      </c>
      <c r="K52" s="100">
        <f>SUM(K47:K51)</f>
        <v>60800.782211000005</v>
      </c>
      <c r="L52" s="100">
        <v>57170</v>
      </c>
      <c r="M52" s="100">
        <f>SUM(M47:M51)</f>
        <v>51640.028518</v>
      </c>
      <c r="N52" s="100">
        <v>52450</v>
      </c>
      <c r="O52" s="80">
        <v>46374</v>
      </c>
      <c r="P52" s="80">
        <v>44767.837196</v>
      </c>
      <c r="Q52" s="80">
        <f>SUM(Q47:Q51)</f>
        <v>44603.338867</v>
      </c>
      <c r="R52" s="80">
        <f>SUM(R47:R51)</f>
        <v>40054.50955300001</v>
      </c>
      <c r="S52" s="81">
        <f>SUM(S47:S51)</f>
        <v>43339.736593</v>
      </c>
      <c r="T52" s="81">
        <f>SUM(T47:T51)</f>
        <v>51734.945358</v>
      </c>
      <c r="U52" s="81">
        <f>SUM(U47:U51)</f>
        <v>54202.258646999995</v>
      </c>
    </row>
    <row r="53" spans="2:17" ht="12.75" customHeight="1" hidden="1">
      <c r="B53" s="76" t="s">
        <v>12</v>
      </c>
      <c r="C53" s="76" t="s">
        <v>2</v>
      </c>
      <c r="D53" s="76" t="s">
        <v>13</v>
      </c>
      <c r="E53" s="82" t="s">
        <v>14</v>
      </c>
      <c r="F53" s="76"/>
      <c r="G53" s="76"/>
      <c r="H53" s="76"/>
      <c r="I53" s="76"/>
      <c r="K53" s="51"/>
      <c r="L53" s="51"/>
      <c r="M53" s="51"/>
      <c r="N53" s="51"/>
      <c r="O53" s="51"/>
      <c r="P53" s="51"/>
      <c r="Q53" s="51"/>
    </row>
    <row r="54" spans="2:17" ht="12.75" customHeight="1" hidden="1">
      <c r="B54" s="76" t="s">
        <v>15</v>
      </c>
      <c r="C54" s="76" t="s">
        <v>2</v>
      </c>
      <c r="D54" s="76" t="s">
        <v>13</v>
      </c>
      <c r="E54" s="82" t="s">
        <v>14</v>
      </c>
      <c r="F54" s="76"/>
      <c r="G54" s="76"/>
      <c r="H54" s="76"/>
      <c r="I54" s="76"/>
      <c r="K54" s="51"/>
      <c r="L54" s="51"/>
      <c r="M54" s="51"/>
      <c r="N54" s="51"/>
      <c r="O54" s="51"/>
      <c r="P54" s="51"/>
      <c r="Q54" s="51"/>
    </row>
    <row r="55" spans="2:17" ht="12.75">
      <c r="B55" s="76"/>
      <c r="C55" s="76"/>
      <c r="D55" s="76"/>
      <c r="E55" s="82"/>
      <c r="F55" s="76"/>
      <c r="G55" s="76"/>
      <c r="H55" s="76"/>
      <c r="I55" s="76"/>
      <c r="K55" s="51"/>
      <c r="L55" s="51"/>
      <c r="M55" s="51"/>
      <c r="N55" s="51"/>
      <c r="O55" s="51"/>
      <c r="P55" s="51"/>
      <c r="Q55" s="51"/>
    </row>
    <row r="56" spans="2:21" ht="12.75">
      <c r="B56" s="72" t="s">
        <v>23</v>
      </c>
      <c r="C56" s="72"/>
      <c r="D56" s="73">
        <v>2003</v>
      </c>
      <c r="E56" s="74">
        <v>2004</v>
      </c>
      <c r="F56" s="73">
        <v>2005</v>
      </c>
      <c r="G56" s="73">
        <v>2006</v>
      </c>
      <c r="H56" s="73">
        <v>2010</v>
      </c>
      <c r="I56" s="73">
        <v>2011</v>
      </c>
      <c r="J56" s="73">
        <v>2012</v>
      </c>
      <c r="K56" s="73">
        <v>2013</v>
      </c>
      <c r="L56" s="73">
        <v>2014</v>
      </c>
      <c r="M56" s="73">
        <v>2015</v>
      </c>
      <c r="N56" s="73">
        <v>2016</v>
      </c>
      <c r="O56" s="73">
        <v>2017</v>
      </c>
      <c r="P56" s="73">
        <v>2018</v>
      </c>
      <c r="Q56" s="73">
        <v>2019</v>
      </c>
      <c r="R56" s="73">
        <v>2020</v>
      </c>
      <c r="S56" s="110">
        <v>2021</v>
      </c>
      <c r="T56" s="110">
        <v>2022</v>
      </c>
      <c r="U56" s="110">
        <v>2023</v>
      </c>
    </row>
    <row r="57" spans="2:21" ht="12.75">
      <c r="B57" s="76"/>
      <c r="C57" s="76" t="s">
        <v>3</v>
      </c>
      <c r="D57" s="87">
        <v>73.2</v>
      </c>
      <c r="E57" s="87">
        <v>73.2</v>
      </c>
      <c r="F57" s="87">
        <v>76</v>
      </c>
      <c r="G57" s="87">
        <v>78.2</v>
      </c>
      <c r="H57" s="88">
        <v>84.1</v>
      </c>
      <c r="I57" s="88">
        <v>84.985</v>
      </c>
      <c r="J57" s="88">
        <v>81.291</v>
      </c>
      <c r="K57" s="88">
        <v>81.27666414252846</v>
      </c>
      <c r="L57" s="88">
        <f aca="true" t="shared" si="8" ref="L57:M62">L16/(L8*365*24)*1000*100</f>
        <v>77.2699759003541</v>
      </c>
      <c r="M57" s="88">
        <f t="shared" si="8"/>
        <v>66.9704280160086</v>
      </c>
      <c r="N57" s="88">
        <v>72.03081332240617</v>
      </c>
      <c r="O57" s="88">
        <v>64.5</v>
      </c>
      <c r="P57" s="88">
        <v>61.4</v>
      </c>
      <c r="Q57" s="88">
        <v>60.9</v>
      </c>
      <c r="R57" s="88">
        <v>54.4</v>
      </c>
      <c r="S57" s="88">
        <v>57.23481060133964</v>
      </c>
      <c r="T57" s="88">
        <v>61.13670514787217</v>
      </c>
      <c r="U57" s="88">
        <v>64.70342203233056</v>
      </c>
    </row>
    <row r="58" spans="2:21" ht="12.75">
      <c r="B58" s="76"/>
      <c r="C58" s="76" t="s">
        <v>4</v>
      </c>
      <c r="D58" s="87">
        <v>60.3</v>
      </c>
      <c r="E58" s="87">
        <v>49</v>
      </c>
      <c r="F58" s="87">
        <v>52.9</v>
      </c>
      <c r="G58" s="87">
        <v>52.7</v>
      </c>
      <c r="H58" s="88">
        <v>70.5</v>
      </c>
      <c r="I58" s="88">
        <v>81.182</v>
      </c>
      <c r="J58" s="88">
        <v>76.406</v>
      </c>
      <c r="K58" s="88">
        <v>71.4908542808219</v>
      </c>
      <c r="L58" s="88">
        <f t="shared" si="8"/>
        <v>64.56041840753426</v>
      </c>
      <c r="M58" s="88">
        <v>55.9</v>
      </c>
      <c r="N58" s="88">
        <v>33.56666660958904</v>
      </c>
      <c r="O58" s="88">
        <v>30.7</v>
      </c>
      <c r="P58" s="88">
        <v>26.1</v>
      </c>
      <c r="Q58" s="88">
        <v>30.9</v>
      </c>
      <c r="R58" s="88">
        <v>20.6</v>
      </c>
      <c r="S58" s="88">
        <v>21.42378767123288</v>
      </c>
      <c r="T58" s="88">
        <v>51.93291066709196</v>
      </c>
      <c r="U58" s="88">
        <v>51.36436708609197</v>
      </c>
    </row>
    <row r="59" spans="2:21" ht="12.75">
      <c r="B59" s="76"/>
      <c r="C59" s="76" t="s">
        <v>5</v>
      </c>
      <c r="D59" s="87">
        <v>38.9</v>
      </c>
      <c r="E59" s="87">
        <v>32.4</v>
      </c>
      <c r="F59" s="87">
        <v>47.5</v>
      </c>
      <c r="G59" s="87">
        <v>49.4</v>
      </c>
      <c r="H59" s="88">
        <v>41.2</v>
      </c>
      <c r="I59" s="88">
        <v>45.046</v>
      </c>
      <c r="J59" s="88">
        <v>39.529</v>
      </c>
      <c r="K59" s="88">
        <v>40.59472821969175</v>
      </c>
      <c r="L59" s="88">
        <f t="shared" si="8"/>
        <v>37.979490098900925</v>
      </c>
      <c r="M59" s="88">
        <v>37.4</v>
      </c>
      <c r="N59" s="88">
        <v>40.44901031447903</v>
      </c>
      <c r="O59" s="88">
        <v>29.4</v>
      </c>
      <c r="P59" s="88">
        <v>35.7</v>
      </c>
      <c r="Q59" s="88">
        <v>31.5</v>
      </c>
      <c r="R59" s="88">
        <v>34.1</v>
      </c>
      <c r="S59" s="88">
        <v>47.36372150684932</v>
      </c>
      <c r="T59" s="88">
        <v>49.52203398782344</v>
      </c>
      <c r="U59" s="88">
        <v>52.934365928462704</v>
      </c>
    </row>
    <row r="60" spans="2:21" ht="12.75">
      <c r="B60" s="76"/>
      <c r="C60" s="76" t="s">
        <v>6</v>
      </c>
      <c r="D60" s="87">
        <v>31.4</v>
      </c>
      <c r="E60" s="87">
        <v>35.6</v>
      </c>
      <c r="F60" s="87">
        <v>38.8</v>
      </c>
      <c r="G60" s="87">
        <v>43.3</v>
      </c>
      <c r="H60" s="88">
        <v>34.9</v>
      </c>
      <c r="I60" s="88">
        <v>32.773</v>
      </c>
      <c r="J60" s="88">
        <v>35.53</v>
      </c>
      <c r="K60" s="88">
        <v>36.786016543451474</v>
      </c>
      <c r="L60" s="88">
        <f t="shared" si="8"/>
        <v>31.04708619627456</v>
      </c>
      <c r="M60" s="88">
        <f t="shared" si="8"/>
        <v>35.333768210480535</v>
      </c>
      <c r="N60" s="88">
        <v>28.144789371729264</v>
      </c>
      <c r="O60" s="88">
        <v>27.2</v>
      </c>
      <c r="P60" s="88">
        <v>27.4</v>
      </c>
      <c r="Q60" s="88">
        <v>25.1</v>
      </c>
      <c r="R60" s="88">
        <v>26.2</v>
      </c>
      <c r="S60" s="88">
        <v>35.648292237442924</v>
      </c>
      <c r="T60" s="88">
        <v>26.538590182648402</v>
      </c>
      <c r="U60" s="88">
        <v>34.39530193157933</v>
      </c>
    </row>
    <row r="61" spans="2:21" ht="12.75">
      <c r="B61" s="76"/>
      <c r="C61" s="76" t="s">
        <v>7</v>
      </c>
      <c r="D61" s="87">
        <v>64.6</v>
      </c>
      <c r="E61" s="87">
        <v>68.8</v>
      </c>
      <c r="F61" s="87">
        <v>69.5</v>
      </c>
      <c r="G61" s="87">
        <v>77.5</v>
      </c>
      <c r="H61" s="88">
        <v>73.1</v>
      </c>
      <c r="I61" s="88">
        <v>71.229</v>
      </c>
      <c r="J61" s="88">
        <v>70.504</v>
      </c>
      <c r="K61" s="88">
        <v>64.43904896175098</v>
      </c>
      <c r="L61" s="88">
        <f t="shared" si="8"/>
        <v>62.62604192570529</v>
      </c>
      <c r="M61" s="88">
        <f t="shared" si="8"/>
        <v>56.94392822413381</v>
      </c>
      <c r="N61" s="88">
        <v>53.896679590786</v>
      </c>
      <c r="O61" s="88">
        <v>49.8</v>
      </c>
      <c r="P61" s="88">
        <v>49.5</v>
      </c>
      <c r="Q61" s="88">
        <v>46</v>
      </c>
      <c r="R61" s="88">
        <v>47.3</v>
      </c>
      <c r="S61" s="88">
        <v>44.93094098565653</v>
      </c>
      <c r="T61" s="88">
        <v>50.416755017166864</v>
      </c>
      <c r="U61" s="88">
        <v>50.13873287671234</v>
      </c>
    </row>
    <row r="62" spans="2:21" ht="18" customHeight="1">
      <c r="B62" s="78"/>
      <c r="C62" s="79" t="s">
        <v>68</v>
      </c>
      <c r="D62" s="89">
        <v>62.48</v>
      </c>
      <c r="E62" s="89">
        <v>60.41</v>
      </c>
      <c r="F62" s="89">
        <v>65.2</v>
      </c>
      <c r="G62" s="89">
        <v>67.5</v>
      </c>
      <c r="H62" s="90">
        <v>73.4</v>
      </c>
      <c r="I62" s="88">
        <v>73.606</v>
      </c>
      <c r="J62" s="88">
        <v>70.652</v>
      </c>
      <c r="K62" s="88">
        <v>69.51335326225298</v>
      </c>
      <c r="L62" s="88">
        <f t="shared" si="8"/>
        <v>65.36711379671111</v>
      </c>
      <c r="M62" s="88">
        <v>58</v>
      </c>
      <c r="N62" s="88">
        <v>55.44012663318077</v>
      </c>
      <c r="O62" s="88">
        <v>49.1</v>
      </c>
      <c r="P62" s="88">
        <v>47.4</v>
      </c>
      <c r="Q62" s="88">
        <v>47.2</v>
      </c>
      <c r="R62" s="90">
        <v>42.3</v>
      </c>
      <c r="S62" s="90">
        <v>45.91907627937659</v>
      </c>
      <c r="T62" s="90">
        <v>54.69118835055304</v>
      </c>
      <c r="U62" s="90">
        <v>57.238024803161274</v>
      </c>
    </row>
    <row r="63" spans="2:17" ht="12.75">
      <c r="B63" s="64"/>
      <c r="C63" s="60"/>
      <c r="D63" s="64"/>
      <c r="E63" s="66"/>
      <c r="F63" s="66"/>
      <c r="G63" s="66"/>
      <c r="H63" s="76"/>
      <c r="I63" s="67"/>
      <c r="J63" s="98"/>
      <c r="K63" s="98"/>
      <c r="L63" s="98"/>
      <c r="M63" s="98"/>
      <c r="N63" s="98"/>
      <c r="O63" s="98"/>
      <c r="P63" s="98"/>
      <c r="Q63" s="98"/>
    </row>
    <row r="64" spans="2:21" ht="12.75">
      <c r="B64" s="72" t="s">
        <v>80</v>
      </c>
      <c r="C64" s="72"/>
      <c r="D64" s="73">
        <v>2003</v>
      </c>
      <c r="E64" s="74">
        <v>2004</v>
      </c>
      <c r="F64" s="73">
        <v>2005</v>
      </c>
      <c r="G64" s="73">
        <v>2006</v>
      </c>
      <c r="H64" s="73">
        <v>2010</v>
      </c>
      <c r="I64" s="73">
        <v>2011</v>
      </c>
      <c r="J64" s="73">
        <v>2012</v>
      </c>
      <c r="K64" s="73">
        <v>2013</v>
      </c>
      <c r="L64" s="73">
        <v>2014</v>
      </c>
      <c r="M64" s="73">
        <v>2015</v>
      </c>
      <c r="N64" s="73">
        <v>2016</v>
      </c>
      <c r="O64" s="73">
        <v>2017</v>
      </c>
      <c r="P64" s="73">
        <v>2018</v>
      </c>
      <c r="Q64" s="73">
        <v>2019</v>
      </c>
      <c r="R64" s="73">
        <v>2020</v>
      </c>
      <c r="S64" s="73">
        <v>2021</v>
      </c>
      <c r="T64" s="73">
        <v>2022</v>
      </c>
      <c r="U64" s="110">
        <v>2023</v>
      </c>
    </row>
    <row r="65" spans="2:21" ht="12.75">
      <c r="B65" s="76"/>
      <c r="C65" s="76" t="s">
        <v>3</v>
      </c>
      <c r="D65" s="58" t="s">
        <v>9</v>
      </c>
      <c r="E65" s="58" t="s">
        <v>9</v>
      </c>
      <c r="F65" s="58" t="s">
        <v>9</v>
      </c>
      <c r="G65" s="77">
        <v>840</v>
      </c>
      <c r="H65" s="77">
        <v>840</v>
      </c>
      <c r="I65" s="77">
        <v>840</v>
      </c>
      <c r="J65" s="77">
        <v>840</v>
      </c>
      <c r="K65" s="77">
        <v>840</v>
      </c>
      <c r="L65" s="77">
        <v>840</v>
      </c>
      <c r="M65" s="77">
        <v>840</v>
      </c>
      <c r="N65" s="77">
        <v>840</v>
      </c>
      <c r="O65" s="77">
        <v>840</v>
      </c>
      <c r="P65" s="77">
        <v>840</v>
      </c>
      <c r="Q65" s="77">
        <v>840</v>
      </c>
      <c r="R65" s="77">
        <v>840</v>
      </c>
      <c r="S65" s="77">
        <v>840</v>
      </c>
      <c r="T65" s="77">
        <v>840</v>
      </c>
      <c r="U65" s="77">
        <v>840</v>
      </c>
    </row>
    <row r="66" spans="2:21" ht="12.75">
      <c r="B66" s="76"/>
      <c r="C66" s="76" t="s">
        <v>4</v>
      </c>
      <c r="D66" s="58" t="s">
        <v>9</v>
      </c>
      <c r="E66" s="58" t="s">
        <v>9</v>
      </c>
      <c r="F66" s="58" t="s">
        <v>9</v>
      </c>
      <c r="G66" s="77">
        <v>860</v>
      </c>
      <c r="H66" s="77">
        <v>860</v>
      </c>
      <c r="I66" s="77">
        <v>806.6</v>
      </c>
      <c r="J66" s="77">
        <v>806.6</v>
      </c>
      <c r="K66" s="77">
        <v>806.6</v>
      </c>
      <c r="L66" s="77">
        <v>806.6</v>
      </c>
      <c r="M66" s="77">
        <v>987</v>
      </c>
      <c r="N66" s="77">
        <v>987</v>
      </c>
      <c r="O66" s="77">
        <v>987</v>
      </c>
      <c r="P66" s="77">
        <v>987</v>
      </c>
      <c r="Q66" s="77">
        <v>893</v>
      </c>
      <c r="R66" s="77">
        <v>893</v>
      </c>
      <c r="S66" s="77">
        <v>893</v>
      </c>
      <c r="T66" s="77">
        <v>893</v>
      </c>
      <c r="U66" s="77">
        <v>893</v>
      </c>
    </row>
    <row r="67" spans="2:21" ht="12.75">
      <c r="B67" s="76"/>
      <c r="C67" s="76" t="s">
        <v>5</v>
      </c>
      <c r="D67" s="58" t="s">
        <v>9</v>
      </c>
      <c r="E67" s="58" t="s">
        <v>9</v>
      </c>
      <c r="F67" s="58" t="s">
        <v>9</v>
      </c>
      <c r="G67" s="77">
        <v>344</v>
      </c>
      <c r="H67" s="77">
        <v>344</v>
      </c>
      <c r="I67" s="77">
        <v>344.3</v>
      </c>
      <c r="J67" s="77">
        <v>344.3</v>
      </c>
      <c r="K67" s="77">
        <v>344.3</v>
      </c>
      <c r="L67" s="77">
        <v>344.3</v>
      </c>
      <c r="M67" s="77">
        <v>344.3</v>
      </c>
      <c r="N67" s="77">
        <v>344.3</v>
      </c>
      <c r="O67" s="77">
        <v>344.3</v>
      </c>
      <c r="P67" s="77">
        <v>344.3</v>
      </c>
      <c r="Q67" s="77">
        <v>344.3</v>
      </c>
      <c r="R67" s="77">
        <v>344.3</v>
      </c>
      <c r="S67" s="77">
        <v>344.3</v>
      </c>
      <c r="T67" s="77">
        <v>344.3</v>
      </c>
      <c r="U67" s="77">
        <v>344.3</v>
      </c>
    </row>
    <row r="68" spans="2:21" ht="12.75">
      <c r="B68" s="76"/>
      <c r="C68" s="76" t="s">
        <v>6</v>
      </c>
      <c r="D68" s="58" t="s">
        <v>9</v>
      </c>
      <c r="E68" s="58" t="s">
        <v>9</v>
      </c>
      <c r="F68" s="58" t="s">
        <v>9</v>
      </c>
      <c r="G68" s="77">
        <v>66</v>
      </c>
      <c r="H68" s="77">
        <v>66</v>
      </c>
      <c r="I68" s="77">
        <v>66</v>
      </c>
      <c r="J68" s="77">
        <v>66</v>
      </c>
      <c r="K68" s="77">
        <v>66</v>
      </c>
      <c r="L68" s="77">
        <v>66</v>
      </c>
      <c r="M68" s="77">
        <v>66</v>
      </c>
      <c r="N68" s="77">
        <v>66</v>
      </c>
      <c r="O68" s="77">
        <v>66</v>
      </c>
      <c r="P68" s="77">
        <v>66</v>
      </c>
      <c r="Q68" s="77">
        <v>66</v>
      </c>
      <c r="R68" s="77">
        <v>66</v>
      </c>
      <c r="S68" s="77">
        <v>66</v>
      </c>
      <c r="T68" s="77">
        <v>98</v>
      </c>
      <c r="U68" s="77">
        <v>98</v>
      </c>
    </row>
    <row r="69" spans="2:21" ht="12.75">
      <c r="B69" s="76"/>
      <c r="C69" s="76" t="s">
        <v>7</v>
      </c>
      <c r="D69" s="58" t="s">
        <v>9</v>
      </c>
      <c r="E69" s="58" t="s">
        <v>9</v>
      </c>
      <c r="F69" s="58" t="s">
        <v>9</v>
      </c>
      <c r="G69" s="77">
        <v>69</v>
      </c>
      <c r="H69" s="77">
        <v>69</v>
      </c>
      <c r="I69" s="77">
        <v>69</v>
      </c>
      <c r="J69" s="77">
        <v>69</v>
      </c>
      <c r="K69" s="77">
        <v>69</v>
      </c>
      <c r="L69" s="77">
        <v>69</v>
      </c>
      <c r="M69" s="77">
        <v>69</v>
      </c>
      <c r="N69" s="77">
        <v>69</v>
      </c>
      <c r="O69" s="77">
        <v>69</v>
      </c>
      <c r="P69" s="77">
        <v>69</v>
      </c>
      <c r="Q69" s="77">
        <v>69</v>
      </c>
      <c r="R69" s="77">
        <v>69</v>
      </c>
      <c r="S69" s="77">
        <v>69</v>
      </c>
      <c r="T69" s="77">
        <v>69</v>
      </c>
      <c r="U69" s="77">
        <v>69</v>
      </c>
    </row>
    <row r="70" spans="2:21" ht="16.5" customHeight="1">
      <c r="B70" s="78"/>
      <c r="C70" s="79" t="s">
        <v>68</v>
      </c>
      <c r="D70" s="80" t="s">
        <v>9</v>
      </c>
      <c r="E70" s="80" t="s">
        <v>9</v>
      </c>
      <c r="F70" s="80" t="s">
        <v>9</v>
      </c>
      <c r="G70" s="81">
        <v>2179</v>
      </c>
      <c r="H70" s="81">
        <v>2179</v>
      </c>
      <c r="I70" s="81">
        <f>SUM(I65:I69)</f>
        <v>2125.8999999999996</v>
      </c>
      <c r="J70" s="81">
        <f>SUM(J65:J69)</f>
        <v>2125.8999999999996</v>
      </c>
      <c r="K70" s="81">
        <v>2125.8999999999996</v>
      </c>
      <c r="L70" s="81">
        <v>2125.8999999999996</v>
      </c>
      <c r="M70" s="81">
        <v>2306</v>
      </c>
      <c r="N70" s="81">
        <v>2306</v>
      </c>
      <c r="O70" s="81">
        <v>2306</v>
      </c>
      <c r="P70" s="81">
        <v>2306</v>
      </c>
      <c r="Q70" s="81">
        <v>2212.3</v>
      </c>
      <c r="R70" s="81">
        <v>2212.3</v>
      </c>
      <c r="S70" s="81">
        <v>2212.3</v>
      </c>
      <c r="T70" s="81">
        <v>2244.3</v>
      </c>
      <c r="U70" s="81">
        <v>2244.3</v>
      </c>
    </row>
    <row r="71" spans="2:17" ht="12.75">
      <c r="B71" s="64"/>
      <c r="C71" s="60"/>
      <c r="D71" s="65"/>
      <c r="E71" s="65"/>
      <c r="F71" s="65"/>
      <c r="G71" s="65"/>
      <c r="H71" s="76"/>
      <c r="I71" s="76"/>
      <c r="K71" s="51"/>
      <c r="L71" s="51"/>
      <c r="M71" s="51"/>
      <c r="N71" s="51"/>
      <c r="O71" s="51"/>
      <c r="P71" s="51"/>
      <c r="Q71" s="51"/>
    </row>
    <row r="72" spans="2:21" ht="12.75">
      <c r="B72" s="72" t="s">
        <v>50</v>
      </c>
      <c r="C72" s="72"/>
      <c r="D72" s="73">
        <v>2003</v>
      </c>
      <c r="E72" s="74">
        <v>2004</v>
      </c>
      <c r="F72" s="73">
        <v>2005</v>
      </c>
      <c r="G72" s="73">
        <v>2006</v>
      </c>
      <c r="H72" s="73">
        <v>2010</v>
      </c>
      <c r="I72" s="73">
        <v>2011</v>
      </c>
      <c r="J72" s="73">
        <v>2012</v>
      </c>
      <c r="K72" s="73">
        <v>2013</v>
      </c>
      <c r="L72" s="73">
        <v>2014</v>
      </c>
      <c r="M72" s="73">
        <v>2015</v>
      </c>
      <c r="N72" s="73">
        <v>2016</v>
      </c>
      <c r="O72" s="73">
        <v>2017</v>
      </c>
      <c r="P72" s="73">
        <v>2018</v>
      </c>
      <c r="Q72" s="73">
        <v>2019</v>
      </c>
      <c r="R72" s="73">
        <v>2020</v>
      </c>
      <c r="S72" s="73">
        <v>2021</v>
      </c>
      <c r="T72" s="73">
        <v>2022</v>
      </c>
      <c r="U72" s="110">
        <v>2023</v>
      </c>
    </row>
    <row r="73" spans="2:21" ht="12.75">
      <c r="B73" s="76"/>
      <c r="C73" s="76" t="s">
        <v>3</v>
      </c>
      <c r="D73" s="77">
        <v>943.6</v>
      </c>
      <c r="E73" s="77">
        <v>994.3</v>
      </c>
      <c r="F73" s="77">
        <v>902</v>
      </c>
      <c r="G73" s="77">
        <v>1064.3</v>
      </c>
      <c r="H73" s="58">
        <f>'[1]Выработка_поквартально'!K59</f>
        <v>1016.13</v>
      </c>
      <c r="I73" s="58">
        <v>863</v>
      </c>
      <c r="J73" s="58">
        <v>891.457</v>
      </c>
      <c r="K73" s="58">
        <v>908.7319999999999</v>
      </c>
      <c r="L73" s="58">
        <v>961.021</v>
      </c>
      <c r="M73" s="58">
        <v>896</v>
      </c>
      <c r="N73" s="58">
        <v>953</v>
      </c>
      <c r="O73" s="58">
        <v>945</v>
      </c>
      <c r="P73" s="58">
        <v>966</v>
      </c>
      <c r="Q73" s="58">
        <v>913.4440000000001</v>
      </c>
      <c r="R73" s="58">
        <v>809.289</v>
      </c>
      <c r="S73" s="58">
        <v>948.1857539999999</v>
      </c>
      <c r="T73" s="58">
        <v>873.4739999999998</v>
      </c>
      <c r="U73" s="58">
        <v>877.8440000000002</v>
      </c>
    </row>
    <row r="74" spans="2:21" ht="12.75">
      <c r="B74" s="76"/>
      <c r="C74" s="76" t="s">
        <v>4</v>
      </c>
      <c r="D74" s="77">
        <v>836.4</v>
      </c>
      <c r="E74" s="77">
        <v>788.2</v>
      </c>
      <c r="F74" s="77">
        <v>781.3</v>
      </c>
      <c r="G74" s="77">
        <v>727.4</v>
      </c>
      <c r="H74" s="58">
        <f>'[1]Выработка_поквартально'!K60</f>
        <v>773.9000000000001</v>
      </c>
      <c r="I74" s="58">
        <v>694</v>
      </c>
      <c r="J74" s="58">
        <v>731.3087000639999</v>
      </c>
      <c r="K74" s="58">
        <v>696.3258000000001</v>
      </c>
      <c r="L74" s="58">
        <v>714.7499001552709</v>
      </c>
      <c r="M74" s="58">
        <v>634</v>
      </c>
      <c r="N74" s="58">
        <v>660</v>
      </c>
      <c r="O74" s="58">
        <v>650</v>
      </c>
      <c r="P74" s="58">
        <v>713</v>
      </c>
      <c r="Q74" s="58">
        <v>646.7870666244376</v>
      </c>
      <c r="R74" s="58">
        <v>591.9770000000001</v>
      </c>
      <c r="S74" s="58">
        <v>626.2389999997832</v>
      </c>
      <c r="T74" s="58">
        <v>571.4190000000001</v>
      </c>
      <c r="U74" s="58">
        <v>568.845001919</v>
      </c>
    </row>
    <row r="75" spans="2:21" ht="12.75">
      <c r="B75" s="76"/>
      <c r="C75" s="76" t="s">
        <v>5</v>
      </c>
      <c r="D75" s="77">
        <v>509</v>
      </c>
      <c r="E75" s="77">
        <v>491.4</v>
      </c>
      <c r="F75" s="77">
        <v>489.3</v>
      </c>
      <c r="G75" s="77">
        <v>501</v>
      </c>
      <c r="H75" s="58">
        <f>'[1]Выработка_поквартально'!K61</f>
        <v>429.91999999999996</v>
      </c>
      <c r="I75" s="58">
        <v>403</v>
      </c>
      <c r="J75" s="58">
        <v>400.6159849999999</v>
      </c>
      <c r="K75" s="58">
        <v>383.89100099999996</v>
      </c>
      <c r="L75" s="58">
        <v>377.91999999999996</v>
      </c>
      <c r="M75" s="58">
        <v>355</v>
      </c>
      <c r="N75" s="58">
        <v>383</v>
      </c>
      <c r="O75" s="58">
        <v>375</v>
      </c>
      <c r="P75" s="58">
        <v>386</v>
      </c>
      <c r="Q75" s="58">
        <v>349.8910000000001</v>
      </c>
      <c r="R75" s="58">
        <v>330.42400000000004</v>
      </c>
      <c r="S75" s="58">
        <v>375.383</v>
      </c>
      <c r="T75" s="58">
        <v>356.35</v>
      </c>
      <c r="U75" s="58">
        <v>336.38300000000004</v>
      </c>
    </row>
    <row r="76" spans="2:21" ht="12.75">
      <c r="B76" s="76"/>
      <c r="C76" s="76" t="s">
        <v>6</v>
      </c>
      <c r="D76" s="77">
        <v>90.4</v>
      </c>
      <c r="E76" s="77">
        <v>85</v>
      </c>
      <c r="F76" s="77">
        <v>71</v>
      </c>
      <c r="G76" s="77">
        <v>78.2</v>
      </c>
      <c r="H76" s="58">
        <f>'[1]Выработка_поквартально'!K62</f>
        <v>70.51</v>
      </c>
      <c r="I76" s="58">
        <v>66</v>
      </c>
      <c r="J76" s="58">
        <v>66.792</v>
      </c>
      <c r="K76" s="58">
        <v>64.641</v>
      </c>
      <c r="L76" s="58">
        <v>61.482</v>
      </c>
      <c r="M76" s="58">
        <v>59</v>
      </c>
      <c r="N76" s="58">
        <v>62</v>
      </c>
      <c r="O76" s="58">
        <v>60</v>
      </c>
      <c r="P76" s="58">
        <v>61</v>
      </c>
      <c r="Q76" s="58">
        <v>55.8780637</v>
      </c>
      <c r="R76" s="58">
        <v>54.67679278</v>
      </c>
      <c r="S76" s="58">
        <v>60.20458910000001</v>
      </c>
      <c r="T76" s="58">
        <v>62.41510800000001</v>
      </c>
      <c r="U76" s="58">
        <v>58.73774913</v>
      </c>
    </row>
    <row r="77" spans="2:21" ht="12.75">
      <c r="B77" s="76"/>
      <c r="C77" s="76" t="s">
        <v>7</v>
      </c>
      <c r="D77" s="77">
        <v>105.8</v>
      </c>
      <c r="E77" s="77">
        <v>106.8</v>
      </c>
      <c r="F77" s="77">
        <v>98.9</v>
      </c>
      <c r="G77" s="77">
        <v>110.5</v>
      </c>
      <c r="H77" s="58">
        <f>'[1]Выработка_поквартально'!K63</f>
        <v>103.84</v>
      </c>
      <c r="I77" s="58">
        <v>100</v>
      </c>
      <c r="J77" s="58">
        <v>94.856</v>
      </c>
      <c r="K77" s="58">
        <v>91.612653</v>
      </c>
      <c r="L77" s="58">
        <v>95.39200000000001</v>
      </c>
      <c r="M77" s="58">
        <v>91</v>
      </c>
      <c r="N77" s="58">
        <v>93</v>
      </c>
      <c r="O77" s="58">
        <v>97</v>
      </c>
      <c r="P77" s="58">
        <v>93</v>
      </c>
      <c r="Q77" s="58">
        <v>86.654</v>
      </c>
      <c r="R77" s="58">
        <v>83.56099999999999</v>
      </c>
      <c r="S77" s="58">
        <v>92.004</v>
      </c>
      <c r="T77" s="58">
        <v>85.10199999999999</v>
      </c>
      <c r="U77" s="58">
        <v>84.20000000000002</v>
      </c>
    </row>
    <row r="78" spans="2:21" ht="18" customHeight="1">
      <c r="B78" s="78"/>
      <c r="C78" s="79" t="s">
        <v>68</v>
      </c>
      <c r="D78" s="81">
        <v>2485.3</v>
      </c>
      <c r="E78" s="81">
        <v>2465.6</v>
      </c>
      <c r="F78" s="81">
        <v>2342.6</v>
      </c>
      <c r="G78" s="81">
        <v>2481.3</v>
      </c>
      <c r="H78" s="80">
        <f>'[1]Выработка_поквартально'!K64</f>
        <v>2394.1</v>
      </c>
      <c r="I78" s="80">
        <f>SUM(I73:I77)</f>
        <v>2126</v>
      </c>
      <c r="J78" s="80">
        <f>SUM(J73:J77)</f>
        <v>2185.0296850639998</v>
      </c>
      <c r="K78" s="80">
        <f>SUM(K73:K77)</f>
        <v>2145.202454</v>
      </c>
      <c r="L78" s="80">
        <f>SUM(L73:L77)</f>
        <v>2210.5649001552706</v>
      </c>
      <c r="M78" s="80">
        <f>SUM(M73:M77)</f>
        <v>2035</v>
      </c>
      <c r="N78" s="80">
        <v>2151</v>
      </c>
      <c r="O78" s="80">
        <v>2127</v>
      </c>
      <c r="P78" s="80">
        <v>2219</v>
      </c>
      <c r="Q78" s="80">
        <f>Q73+Q74+Q75+Q76+Q77</f>
        <v>2052.6541303244376</v>
      </c>
      <c r="R78" s="80">
        <f>R73+R74+R75+R76+R77</f>
        <v>1869.92779278</v>
      </c>
      <c r="S78" s="80">
        <v>2100.9633430997833</v>
      </c>
      <c r="T78" s="80">
        <v>1948.7601080000004</v>
      </c>
      <c r="U78" s="80">
        <v>1926.0097510490002</v>
      </c>
    </row>
    <row r="79" spans="2:21" ht="12.75">
      <c r="B79" s="64"/>
      <c r="C79" s="60"/>
      <c r="D79" s="65"/>
      <c r="E79" s="65"/>
      <c r="F79" s="65"/>
      <c r="G79" s="65"/>
      <c r="H79" s="76"/>
      <c r="I79" s="76"/>
      <c r="K79" s="51"/>
      <c r="L79" s="51"/>
      <c r="M79" s="51"/>
      <c r="N79" s="51"/>
      <c r="O79" s="51"/>
      <c r="P79" s="51"/>
      <c r="Q79" s="51"/>
      <c r="S79" s="51"/>
      <c r="T79" s="51"/>
      <c r="U79" s="51"/>
    </row>
    <row r="80" spans="2:21" ht="12.75">
      <c r="B80" s="72" t="s">
        <v>57</v>
      </c>
      <c r="C80" s="72"/>
      <c r="D80" s="72">
        <v>2003</v>
      </c>
      <c r="E80" s="91">
        <v>2004</v>
      </c>
      <c r="F80" s="72">
        <v>2005</v>
      </c>
      <c r="G80" s="72">
        <v>2006</v>
      </c>
      <c r="H80" s="73">
        <v>2010</v>
      </c>
      <c r="I80" s="73">
        <v>2011</v>
      </c>
      <c r="J80" s="73">
        <v>2012</v>
      </c>
      <c r="K80" s="73">
        <v>2013</v>
      </c>
      <c r="L80" s="73">
        <v>2014</v>
      </c>
      <c r="M80" s="73">
        <v>2015</v>
      </c>
      <c r="N80" s="73">
        <v>2016</v>
      </c>
      <c r="O80" s="73">
        <v>2017</v>
      </c>
      <c r="P80" s="73">
        <v>2018</v>
      </c>
      <c r="Q80" s="73">
        <v>2019</v>
      </c>
      <c r="R80" s="73">
        <v>2020</v>
      </c>
      <c r="S80" s="73">
        <v>2021</v>
      </c>
      <c r="T80" s="73">
        <v>2022</v>
      </c>
      <c r="U80" s="110">
        <v>2023</v>
      </c>
    </row>
    <row r="81" spans="2:21" ht="12.75">
      <c r="B81" s="76"/>
      <c r="C81" s="76" t="s">
        <v>3</v>
      </c>
      <c r="D81" s="77">
        <v>931.8</v>
      </c>
      <c r="E81" s="77">
        <v>981.5</v>
      </c>
      <c r="F81" s="77">
        <v>890.7</v>
      </c>
      <c r="G81" s="77">
        <v>1064</v>
      </c>
      <c r="H81" s="58">
        <v>1002.896</v>
      </c>
      <c r="I81" s="58">
        <v>851.0995</v>
      </c>
      <c r="J81" s="58">
        <v>851.0995</v>
      </c>
      <c r="K81" s="58">
        <v>896.602</v>
      </c>
      <c r="L81" s="58">
        <v>948.2360000000001</v>
      </c>
      <c r="M81" s="58">
        <v>884.705</v>
      </c>
      <c r="N81" s="58">
        <v>942</v>
      </c>
      <c r="O81" s="58">
        <f>'[3]Выработка_поквартально '!L75</f>
        <v>932.7909999999999</v>
      </c>
      <c r="P81" s="58">
        <v>952.654</v>
      </c>
      <c r="Q81" s="58">
        <v>900.8820000000001</v>
      </c>
      <c r="R81" s="58">
        <v>798.841</v>
      </c>
      <c r="S81" s="58">
        <v>934.5027539999999</v>
      </c>
      <c r="T81" s="58">
        <f>'[4]Выработка_поквартально '!L105</f>
        <v>861.077</v>
      </c>
      <c r="U81" s="58">
        <v>865.9630000000001</v>
      </c>
    </row>
    <row r="82" spans="2:21" ht="12.75">
      <c r="B82" s="76"/>
      <c r="C82" s="76" t="s">
        <v>4</v>
      </c>
      <c r="D82" s="77">
        <v>671.7</v>
      </c>
      <c r="E82" s="77">
        <v>632</v>
      </c>
      <c r="F82" s="77">
        <v>619</v>
      </c>
      <c r="G82" s="77">
        <v>578.2</v>
      </c>
      <c r="H82" s="58">
        <v>587.5326830000001</v>
      </c>
      <c r="I82" s="58">
        <v>502.661622</v>
      </c>
      <c r="J82" s="58">
        <v>502.661622</v>
      </c>
      <c r="K82" s="58">
        <v>491.99116601449043</v>
      </c>
      <c r="L82" s="58">
        <v>477.35005502409865</v>
      </c>
      <c r="M82" s="58">
        <v>430.283875853</v>
      </c>
      <c r="N82" s="58">
        <v>446</v>
      </c>
      <c r="O82" s="58">
        <f>'[3]Выработка_поквартально '!L76</f>
        <v>432.98994284400004</v>
      </c>
      <c r="P82" s="58">
        <v>450.121702657</v>
      </c>
      <c r="Q82" s="58">
        <v>434.989245083</v>
      </c>
      <c r="R82" s="58">
        <v>401.76223541700006</v>
      </c>
      <c r="S82" s="58">
        <v>393.96698409300006</v>
      </c>
      <c r="T82" s="58">
        <f>'[4]Выработка_поквартально '!L106</f>
        <v>410.616552403</v>
      </c>
      <c r="U82" s="58">
        <v>404.3978468241669</v>
      </c>
    </row>
    <row r="83" spans="2:21" ht="12.75">
      <c r="B83" s="76"/>
      <c r="C83" s="76" t="s">
        <v>5</v>
      </c>
      <c r="D83" s="77">
        <v>470.5</v>
      </c>
      <c r="E83" s="77">
        <v>442.6</v>
      </c>
      <c r="F83" s="77">
        <v>439.3</v>
      </c>
      <c r="G83" s="77">
        <v>443</v>
      </c>
      <c r="H83" s="58">
        <v>310.958773</v>
      </c>
      <c r="I83" s="58">
        <v>293.05684099999996</v>
      </c>
      <c r="J83" s="58">
        <v>293.05684099999996</v>
      </c>
      <c r="K83" s="58">
        <v>282.288233</v>
      </c>
      <c r="L83" s="58">
        <v>279.705949</v>
      </c>
      <c r="M83" s="58">
        <v>252.146501</v>
      </c>
      <c r="N83" s="58">
        <v>272</v>
      </c>
      <c r="O83" s="58">
        <f>'[3]Выработка_поквартально '!L77</f>
        <v>311.073762</v>
      </c>
      <c r="P83" s="58">
        <v>370.29510100000005</v>
      </c>
      <c r="Q83" s="58">
        <v>308.42947100000004</v>
      </c>
      <c r="R83" s="58">
        <v>256.63028299999996</v>
      </c>
      <c r="S83" s="58">
        <v>316.16136100000006</v>
      </c>
      <c r="T83" s="58">
        <f>'[4]Выработка_поквартально '!L107</f>
        <v>332.466632</v>
      </c>
      <c r="U83" s="58">
        <v>267.795199</v>
      </c>
    </row>
    <row r="84" spans="2:21" ht="12.75">
      <c r="B84" s="76"/>
      <c r="C84" s="76" t="s">
        <v>6</v>
      </c>
      <c r="D84" s="77">
        <v>64.9</v>
      </c>
      <c r="E84" s="77">
        <v>60.2</v>
      </c>
      <c r="F84" s="77">
        <v>50</v>
      </c>
      <c r="G84" s="77">
        <v>54.1</v>
      </c>
      <c r="H84" s="58">
        <v>38.98178</v>
      </c>
      <c r="I84" s="58">
        <v>36.62229</v>
      </c>
      <c r="J84" s="58">
        <v>36.62229</v>
      </c>
      <c r="K84" s="58">
        <v>37.8166643</v>
      </c>
      <c r="L84" s="58">
        <v>33.199697</v>
      </c>
      <c r="M84" s="58">
        <v>32.327372</v>
      </c>
      <c r="N84" s="58">
        <v>33</v>
      </c>
      <c r="O84" s="58">
        <f>'[3]Выработка_поквартально '!L78</f>
        <v>33.999338</v>
      </c>
      <c r="P84" s="58">
        <v>32.915935000000005</v>
      </c>
      <c r="Q84" s="58">
        <v>31.7165877</v>
      </c>
      <c r="R84" s="58">
        <v>31.790996779999997</v>
      </c>
      <c r="S84" s="58">
        <v>31.648645100000003</v>
      </c>
      <c r="T84" s="58">
        <f>'[4]Выработка_поквартально '!L108</f>
        <v>31.8365802</v>
      </c>
      <c r="U84" s="58">
        <v>31.2045807</v>
      </c>
    </row>
    <row r="85" spans="2:21" ht="12.75">
      <c r="B85" s="76"/>
      <c r="C85" s="76" t="s">
        <v>7</v>
      </c>
      <c r="D85" s="77">
        <v>102.4</v>
      </c>
      <c r="E85" s="77">
        <v>102.6</v>
      </c>
      <c r="F85" s="77">
        <v>95.2</v>
      </c>
      <c r="G85" s="77">
        <v>107</v>
      </c>
      <c r="H85" s="58">
        <v>78.99790000000002</v>
      </c>
      <c r="I85" s="58">
        <v>74.596</v>
      </c>
      <c r="J85" s="58">
        <v>74.596</v>
      </c>
      <c r="K85" s="58">
        <v>61.768653</v>
      </c>
      <c r="L85" s="58">
        <v>62.391</v>
      </c>
      <c r="M85" s="58">
        <v>59.064</v>
      </c>
      <c r="N85" s="58">
        <v>59</v>
      </c>
      <c r="O85" s="58">
        <f>'[3]Выработка_поквартально '!L79</f>
        <v>59.44099999999999</v>
      </c>
      <c r="P85" s="58">
        <v>54.91600000000001</v>
      </c>
      <c r="Q85" s="58">
        <v>51.543000000000006</v>
      </c>
      <c r="R85" s="58">
        <v>45.102000000000004</v>
      </c>
      <c r="S85" s="58">
        <v>48.561</v>
      </c>
      <c r="T85" s="58">
        <f>'[4]Выработка_поквартально '!L109</f>
        <v>48.616</v>
      </c>
      <c r="U85" s="58">
        <v>48.760999999999996</v>
      </c>
    </row>
    <row r="86" spans="2:21" ht="17.25" customHeight="1">
      <c r="B86" s="78"/>
      <c r="C86" s="79" t="s">
        <v>68</v>
      </c>
      <c r="D86" s="81">
        <v>2241.3</v>
      </c>
      <c r="E86" s="81">
        <v>2218.8</v>
      </c>
      <c r="F86" s="81">
        <v>2094.3</v>
      </c>
      <c r="G86" s="81">
        <v>2246</v>
      </c>
      <c r="H86" s="81">
        <f>SUM(H81:H85)</f>
        <v>2019.3671360000003</v>
      </c>
      <c r="I86" s="81">
        <f>SUM(I81:I85)</f>
        <v>1758.036253</v>
      </c>
      <c r="J86" s="81">
        <f>SUM(J81:J85)</f>
        <v>1758.036253</v>
      </c>
      <c r="K86" s="81">
        <f>SUM(K81:K85)</f>
        <v>1770.4667163144904</v>
      </c>
      <c r="L86" s="81">
        <v>1800.8827010240987</v>
      </c>
      <c r="M86" s="81">
        <f>SUM(M81:M85)</f>
        <v>1658.526748853</v>
      </c>
      <c r="N86" s="81">
        <v>1751</v>
      </c>
      <c r="O86" s="81">
        <f>'[3]Выработка_поквартально '!L80</f>
        <v>1770.2950428440001</v>
      </c>
      <c r="P86" s="81">
        <v>1861</v>
      </c>
      <c r="Q86" s="81">
        <f>Q81+Q82+Q83+Q84+Q85</f>
        <v>1727.560303783</v>
      </c>
      <c r="R86" s="81">
        <f>R81+R82+R83+R84+R85</f>
        <v>1534.1265151970001</v>
      </c>
      <c r="S86" s="81">
        <f>S81+S82+S83+S84+S85</f>
        <v>1724.840744193</v>
      </c>
      <c r="T86" s="80">
        <f>SUM(T81:T85)</f>
        <v>1684.6127646030002</v>
      </c>
      <c r="U86" s="80">
        <f>SUM(U81:U85)</f>
        <v>1618.121626524167</v>
      </c>
    </row>
    <row r="87" ht="12.75">
      <c r="J87" s="2"/>
    </row>
    <row r="88" ht="12.75">
      <c r="J88" s="2"/>
    </row>
    <row r="89" spans="2:10" ht="12.75">
      <c r="B89" s="2" t="s">
        <v>31</v>
      </c>
      <c r="J89" s="2"/>
    </row>
    <row r="90" ht="12.75">
      <c r="J90" s="2"/>
    </row>
    <row r="91" ht="12.75">
      <c r="J91" s="2"/>
    </row>
    <row r="92" ht="12.75" customHeight="1">
      <c r="J92" s="2"/>
    </row>
    <row r="93" ht="12.75" customHeight="1">
      <c r="J93" s="2"/>
    </row>
    <row r="94" ht="12.75" customHeight="1">
      <c r="J94" s="2"/>
    </row>
    <row r="95" ht="12.75" customHeight="1">
      <c r="J95" s="2"/>
    </row>
    <row r="99" ht="12.75">
      <c r="D99" s="178"/>
    </row>
    <row r="100" ht="12.75">
      <c r="D100" s="178"/>
    </row>
    <row r="101" ht="12.75">
      <c r="D101" s="178"/>
    </row>
    <row r="102" spans="4:5" ht="12.75">
      <c r="D102" s="178"/>
      <c r="E102" s="177"/>
    </row>
    <row r="103" spans="4:5" ht="12.75">
      <c r="D103" s="178"/>
      <c r="E103" s="177"/>
    </row>
    <row r="104" spans="4:5" ht="12.75">
      <c r="D104" s="178"/>
      <c r="E104" s="177"/>
    </row>
    <row r="105" spans="4:5" ht="12.75">
      <c r="D105" s="178"/>
      <c r="E105" s="177"/>
    </row>
    <row r="106" spans="4:5" ht="12.75">
      <c r="D106" s="178"/>
      <c r="E106" s="177"/>
    </row>
    <row r="107" spans="4:5" ht="12.75">
      <c r="D107" s="178"/>
      <c r="E107" s="177"/>
    </row>
    <row r="108" spans="4:5" ht="12.75">
      <c r="D108" s="178"/>
      <c r="E108" s="177"/>
    </row>
    <row r="109" spans="4:5" ht="12.75">
      <c r="D109" s="178"/>
      <c r="E109" s="177"/>
    </row>
    <row r="110" spans="4:5" ht="12.75">
      <c r="D110" s="178"/>
      <c r="E110" s="177"/>
    </row>
    <row r="111" spans="4:5" ht="12.75">
      <c r="D111" s="178"/>
      <c r="E111" s="177"/>
    </row>
    <row r="112" spans="4:5" ht="12.75">
      <c r="D112" s="178"/>
      <c r="E112" s="177"/>
    </row>
    <row r="113" spans="4:5" ht="12.75">
      <c r="D113" s="178"/>
      <c r="E113" s="177"/>
    </row>
    <row r="114" spans="4:5" ht="12.75">
      <c r="D114" s="178"/>
      <c r="E114" s="177"/>
    </row>
    <row r="115" spans="2:5" ht="12.75">
      <c r="B115" s="178"/>
      <c r="D115" s="178"/>
      <c r="E115" s="177"/>
    </row>
    <row r="116" spans="2:5" ht="12.75">
      <c r="B116" s="178"/>
      <c r="E116" s="177"/>
    </row>
    <row r="117" ht="12.75">
      <c r="B117" s="178"/>
    </row>
    <row r="118" ht="12.75">
      <c r="B118" s="178"/>
    </row>
    <row r="119" ht="12.75">
      <c r="B119" s="178"/>
    </row>
    <row r="120" ht="12.75">
      <c r="B120" s="178"/>
    </row>
    <row r="121" ht="12.75">
      <c r="B121" s="178"/>
    </row>
    <row r="122" ht="12.75">
      <c r="B122" s="178"/>
    </row>
    <row r="123" ht="12.75">
      <c r="B123" s="178"/>
    </row>
    <row r="124" ht="12.75">
      <c r="B124" s="178"/>
    </row>
    <row r="125" ht="12.75">
      <c r="B125" s="178"/>
    </row>
    <row r="126" spans="2:5" ht="12.75">
      <c r="B126" s="178"/>
      <c r="E126" s="177"/>
    </row>
    <row r="127" spans="2:5" ht="12.75">
      <c r="B127" s="178"/>
      <c r="E127" s="177"/>
    </row>
    <row r="128" spans="2:5" ht="12.75">
      <c r="B128" s="178"/>
      <c r="E128" s="177"/>
    </row>
    <row r="129" spans="2:5" ht="12.75">
      <c r="B129" s="178"/>
      <c r="E129" s="177"/>
    </row>
    <row r="130" spans="2:5" ht="12.75">
      <c r="B130" s="178"/>
      <c r="E130" s="177"/>
    </row>
    <row r="131" spans="2:5" ht="12.75">
      <c r="B131" s="178"/>
      <c r="E131" s="177"/>
    </row>
    <row r="132" spans="2:5" ht="12.75">
      <c r="B132" s="178"/>
      <c r="E132" s="177"/>
    </row>
    <row r="133" ht="12.75">
      <c r="E133" s="177"/>
    </row>
    <row r="134" ht="12.75">
      <c r="E134" s="177"/>
    </row>
    <row r="135" ht="12.75">
      <c r="E135" s="177"/>
    </row>
    <row r="136" ht="12.75">
      <c r="E136" s="177"/>
    </row>
    <row r="137" spans="2:5" ht="12.75">
      <c r="B137" s="177"/>
      <c r="E137" s="177"/>
    </row>
    <row r="138" spans="2:5" ht="12.75">
      <c r="B138" s="177"/>
      <c r="E138" s="177"/>
    </row>
    <row r="139" spans="2:5" ht="12.75">
      <c r="B139" s="177"/>
      <c r="E139" s="177"/>
    </row>
    <row r="140" spans="2:5" ht="12.75">
      <c r="B140" s="177"/>
      <c r="E140" s="177"/>
    </row>
    <row r="141" spans="2:5" ht="12.75">
      <c r="B141" s="177"/>
      <c r="E141" s="177"/>
    </row>
    <row r="142" ht="12.75">
      <c r="B142" s="177"/>
    </row>
    <row r="143" ht="12.75">
      <c r="B143" s="177"/>
    </row>
    <row r="144" ht="12.75">
      <c r="B144" s="177"/>
    </row>
    <row r="145" ht="12.75">
      <c r="B145" s="177"/>
    </row>
    <row r="146" ht="12.75">
      <c r="B146" s="177"/>
    </row>
    <row r="147" ht="12.75">
      <c r="B147" s="177"/>
    </row>
    <row r="148" ht="12.75">
      <c r="B148" s="177"/>
    </row>
    <row r="149" ht="12.75">
      <c r="B149" s="177"/>
    </row>
    <row r="150" ht="12.75">
      <c r="B150" s="177"/>
    </row>
    <row r="151" ht="12.75">
      <c r="B151" s="177"/>
    </row>
    <row r="152" ht="12.75">
      <c r="B152" s="177"/>
    </row>
  </sheetData>
  <sheetProtection/>
  <mergeCells count="5">
    <mergeCell ref="E102:E116"/>
    <mergeCell ref="D99:D115"/>
    <mergeCell ref="B115:B132"/>
    <mergeCell ref="E126:E141"/>
    <mergeCell ref="B137:B152"/>
  </mergeCells>
  <printOptions/>
  <pageMargins left="0.75" right="0.75" top="1" bottom="1" header="0.5" footer="0.5"/>
  <pageSetup horizontalDpi="600" verticalDpi="600" orientation="portrait" paperSize="8" r:id="rId1"/>
  <ignoredErrors>
    <ignoredError sqref="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3"/>
  <sheetViews>
    <sheetView showGridLines="0" tabSelected="1" zoomScalePageLayoutView="0" workbookViewId="0" topLeftCell="B5">
      <selection activeCell="C120" sqref="C120:D120"/>
    </sheetView>
  </sheetViews>
  <sheetFormatPr defaultColWidth="11.421875" defaultRowHeight="12.75"/>
  <cols>
    <col min="1" max="1" width="9.7109375" style="20" customWidth="1"/>
    <col min="2" max="2" width="27.28125" style="20" customWidth="1"/>
    <col min="3" max="10" width="12.140625" style="20" customWidth="1"/>
    <col min="11" max="11" width="12.421875" style="20" customWidth="1"/>
    <col min="12" max="12" width="12.140625" style="20" customWidth="1"/>
    <col min="13" max="13" width="11.421875" style="20" customWidth="1"/>
    <col min="14" max="14" width="26.7109375" style="20" customWidth="1"/>
    <col min="15" max="15" width="11.421875" style="20" customWidth="1"/>
    <col min="16" max="16" width="13.57421875" style="20" customWidth="1"/>
    <col min="17" max="16384" width="11.421875" style="20" customWidth="1"/>
  </cols>
  <sheetData>
    <row r="2" ht="15.75">
      <c r="B2" s="15" t="s">
        <v>46</v>
      </c>
    </row>
    <row r="3" s="25" customFormat="1" ht="12.75">
      <c r="B3" s="1" t="s">
        <v>45</v>
      </c>
    </row>
    <row r="5" spans="3:12" ht="25.5">
      <c r="C5" s="174" t="s">
        <v>44</v>
      </c>
      <c r="D5" s="174" t="s">
        <v>43</v>
      </c>
      <c r="E5" s="174" t="s">
        <v>44</v>
      </c>
      <c r="F5" s="174" t="s">
        <v>43</v>
      </c>
      <c r="G5" s="174" t="s">
        <v>44</v>
      </c>
      <c r="H5" s="174" t="s">
        <v>43</v>
      </c>
      <c r="I5" s="174" t="s">
        <v>44</v>
      </c>
      <c r="J5" s="174" t="s">
        <v>43</v>
      </c>
      <c r="K5" s="174" t="s">
        <v>44</v>
      </c>
      <c r="L5" s="174" t="s">
        <v>43</v>
      </c>
    </row>
    <row r="6" spans="2:12" ht="12.75">
      <c r="B6" s="31">
        <v>2024</v>
      </c>
      <c r="C6" s="128" t="s">
        <v>38</v>
      </c>
      <c r="D6" s="128"/>
      <c r="E6" s="128" t="s">
        <v>39</v>
      </c>
      <c r="F6" s="128"/>
      <c r="G6" s="128" t="s">
        <v>40</v>
      </c>
      <c r="H6" s="128"/>
      <c r="I6" s="128" t="s">
        <v>41</v>
      </c>
      <c r="J6" s="128"/>
      <c r="K6" s="128" t="s">
        <v>42</v>
      </c>
      <c r="L6" s="129"/>
    </row>
    <row r="7" spans="2:12" ht="12.75">
      <c r="B7" s="26" t="s">
        <v>3</v>
      </c>
      <c r="C7" s="92">
        <v>8067.339099000001</v>
      </c>
      <c r="D7" s="37">
        <v>7878.242344</v>
      </c>
      <c r="E7" s="37"/>
      <c r="F7" s="37"/>
      <c r="G7" s="58"/>
      <c r="H7" s="37"/>
      <c r="I7" s="102"/>
      <c r="J7" s="102"/>
      <c r="K7" s="41">
        <f aca="true" t="shared" si="0" ref="K7:L11">C7+E7+G7+I7</f>
        <v>8067.339099000001</v>
      </c>
      <c r="L7" s="121">
        <f t="shared" si="0"/>
        <v>7878.242344</v>
      </c>
    </row>
    <row r="8" spans="2:12" ht="12.75">
      <c r="B8" s="26" t="s">
        <v>4</v>
      </c>
      <c r="C8" s="92">
        <v>2757.29544</v>
      </c>
      <c r="D8" s="37">
        <v>2588.101192</v>
      </c>
      <c r="E8" s="37"/>
      <c r="F8" s="37"/>
      <c r="G8" s="58"/>
      <c r="H8" s="37"/>
      <c r="I8" s="102"/>
      <c r="J8" s="102"/>
      <c r="K8" s="41">
        <f t="shared" si="0"/>
        <v>2757.29544</v>
      </c>
      <c r="L8" s="121">
        <f t="shared" si="0"/>
        <v>2588.101192</v>
      </c>
    </row>
    <row r="9" spans="2:12" ht="12.75">
      <c r="B9" s="26" t="s">
        <v>5</v>
      </c>
      <c r="C9" s="21">
        <v>2047.482362</v>
      </c>
      <c r="D9" s="37">
        <v>1917.910634</v>
      </c>
      <c r="E9" s="37"/>
      <c r="F9" s="41"/>
      <c r="G9" s="58"/>
      <c r="H9" s="37"/>
      <c r="I9" s="102"/>
      <c r="J9" s="102"/>
      <c r="K9" s="41">
        <f t="shared" si="0"/>
        <v>2047.482362</v>
      </c>
      <c r="L9" s="121">
        <f t="shared" si="0"/>
        <v>1917.910634</v>
      </c>
    </row>
    <row r="10" spans="2:12" ht="12.75">
      <c r="B10" s="26" t="s">
        <v>6</v>
      </c>
      <c r="C10" s="21">
        <v>642.37405</v>
      </c>
      <c r="D10" s="37">
        <v>596.042771</v>
      </c>
      <c r="E10" s="37"/>
      <c r="F10" s="41"/>
      <c r="G10" s="58"/>
      <c r="H10" s="37"/>
      <c r="I10" s="102"/>
      <c r="J10" s="102"/>
      <c r="K10" s="41">
        <f t="shared" si="0"/>
        <v>642.37405</v>
      </c>
      <c r="L10" s="121">
        <f t="shared" si="0"/>
        <v>596.042771</v>
      </c>
    </row>
    <row r="11" spans="2:12" ht="12.75">
      <c r="B11" s="26" t="s">
        <v>7</v>
      </c>
      <c r="C11" s="21">
        <v>1415.250468</v>
      </c>
      <c r="D11" s="37">
        <v>1346.567243</v>
      </c>
      <c r="E11" s="37"/>
      <c r="F11" s="41"/>
      <c r="G11" s="58"/>
      <c r="H11" s="37"/>
      <c r="I11" s="102"/>
      <c r="J11" s="102"/>
      <c r="K11" s="41">
        <f t="shared" si="0"/>
        <v>1415.250468</v>
      </c>
      <c r="L11" s="121">
        <f t="shared" si="0"/>
        <v>1346.567243</v>
      </c>
    </row>
    <row r="12" spans="2:12" ht="13.5" thickBot="1">
      <c r="B12" s="175" t="s">
        <v>64</v>
      </c>
      <c r="C12" s="39">
        <f aca="true" t="shared" si="1" ref="C12:J12">SUM(C7:C11)</f>
        <v>14929.741419000002</v>
      </c>
      <c r="D12" s="39">
        <f t="shared" si="1"/>
        <v>14326.864184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>SUM(K7:K11)</f>
        <v>14929.741419000002</v>
      </c>
      <c r="L12" s="122">
        <f>SUM(L7:L11)</f>
        <v>14326.864184</v>
      </c>
    </row>
    <row r="13" spans="2:12" ht="12.75">
      <c r="B13" s="31">
        <v>2023</v>
      </c>
      <c r="C13" s="128" t="s">
        <v>38</v>
      </c>
      <c r="D13" s="128"/>
      <c r="E13" s="128" t="s">
        <v>39</v>
      </c>
      <c r="F13" s="128"/>
      <c r="G13" s="128" t="s">
        <v>40</v>
      </c>
      <c r="H13" s="128"/>
      <c r="I13" s="128" t="s">
        <v>41</v>
      </c>
      <c r="J13" s="128"/>
      <c r="K13" s="128" t="s">
        <v>42</v>
      </c>
      <c r="L13" s="129"/>
    </row>
    <row r="14" spans="2:12" ht="12.75">
      <c r="B14" s="26" t="s">
        <v>3</v>
      </c>
      <c r="C14" s="92">
        <v>8236.2593</v>
      </c>
      <c r="D14" s="37">
        <v>8053.986</v>
      </c>
      <c r="E14" s="37">
        <v>7776.323287000001</v>
      </c>
      <c r="F14" s="37">
        <v>7575.095448</v>
      </c>
      <c r="G14" s="58">
        <v>8129.5114650000005</v>
      </c>
      <c r="H14" s="37">
        <v>7864.277576</v>
      </c>
      <c r="I14" s="102">
        <v>8092.744927</v>
      </c>
      <c r="J14" s="102">
        <v>7892.320531</v>
      </c>
      <c r="K14" s="41">
        <f aca="true" t="shared" si="2" ref="K14:L18">C14+E14+G14+I14</f>
        <v>32234.838979</v>
      </c>
      <c r="L14" s="121">
        <f t="shared" si="2"/>
        <v>31385.679555000002</v>
      </c>
    </row>
    <row r="15" spans="2:12" ht="12.75">
      <c r="B15" s="26" t="s">
        <v>4</v>
      </c>
      <c r="C15" s="92">
        <v>3210.2151</v>
      </c>
      <c r="D15" s="37">
        <v>3014.392</v>
      </c>
      <c r="E15" s="37">
        <v>2341.671336</v>
      </c>
      <c r="F15" s="37">
        <v>2195.440761</v>
      </c>
      <c r="G15" s="58">
        <v>1960.743492</v>
      </c>
      <c r="H15" s="37">
        <v>1835.2845699999998</v>
      </c>
      <c r="I15" s="102">
        <v>3342.55107</v>
      </c>
      <c r="J15" s="102">
        <v>3156.145442</v>
      </c>
      <c r="K15" s="41">
        <f t="shared" si="2"/>
        <v>10855.180998</v>
      </c>
      <c r="L15" s="121">
        <f t="shared" si="2"/>
        <v>10201.262772999999</v>
      </c>
    </row>
    <row r="16" spans="2:12" ht="12.75">
      <c r="B16" s="26" t="s">
        <v>5</v>
      </c>
      <c r="C16" s="21">
        <v>1782.6916</v>
      </c>
      <c r="D16" s="37">
        <v>1665.551</v>
      </c>
      <c r="E16" s="37">
        <v>1251.175733</v>
      </c>
      <c r="F16" s="41">
        <v>1162.816594</v>
      </c>
      <c r="G16" s="58">
        <v>1757.6133920000002</v>
      </c>
      <c r="H16" s="37">
        <v>1639.332088</v>
      </c>
      <c r="I16" s="102">
        <v>2164.094942</v>
      </c>
      <c r="J16" s="102">
        <v>2028.517577</v>
      </c>
      <c r="K16" s="41">
        <f t="shared" si="2"/>
        <v>6955.575667000001</v>
      </c>
      <c r="L16" s="121">
        <f t="shared" si="2"/>
        <v>6496.217259000001</v>
      </c>
    </row>
    <row r="17" spans="2:12" ht="12.75">
      <c r="B17" s="26" t="s">
        <v>6</v>
      </c>
      <c r="C17" s="21">
        <v>404.5468</v>
      </c>
      <c r="D17" s="37">
        <v>372.991</v>
      </c>
      <c r="E17" s="37">
        <v>449.65330200000005</v>
      </c>
      <c r="F17" s="41">
        <v>417.337919</v>
      </c>
      <c r="G17" s="58">
        <v>466.40027699999996</v>
      </c>
      <c r="H17" s="37">
        <v>431.75334</v>
      </c>
      <c r="I17" s="102">
        <v>577.607562</v>
      </c>
      <c r="J17" s="102">
        <v>534.985736</v>
      </c>
      <c r="K17" s="41">
        <f t="shared" si="2"/>
        <v>1898.2079410000001</v>
      </c>
      <c r="L17" s="121">
        <f t="shared" si="2"/>
        <v>1757.0679949999999</v>
      </c>
    </row>
    <row r="18" spans="2:12" ht="12.75">
      <c r="B18" s="26" t="s">
        <v>7</v>
      </c>
      <c r="C18" s="21">
        <v>1305.3487</v>
      </c>
      <c r="D18" s="37">
        <v>1241.504</v>
      </c>
      <c r="E18" s="37">
        <v>1025.344931</v>
      </c>
      <c r="F18" s="41">
        <v>973.956675</v>
      </c>
      <c r="G18" s="58">
        <v>1261.528268</v>
      </c>
      <c r="H18" s="37">
        <v>1198.155837</v>
      </c>
      <c r="I18" s="102">
        <v>1010.75444</v>
      </c>
      <c r="J18" s="102">
        <v>948.414553</v>
      </c>
      <c r="K18" s="41">
        <f t="shared" si="2"/>
        <v>4602.976339</v>
      </c>
      <c r="L18" s="121">
        <f t="shared" si="2"/>
        <v>4362.031064999999</v>
      </c>
    </row>
    <row r="19" spans="2:12" ht="13.5" thickBot="1">
      <c r="B19" s="175" t="s">
        <v>64</v>
      </c>
      <c r="C19" s="39">
        <f aca="true" t="shared" si="3" ref="C19:J19">SUM(C14:C18)</f>
        <v>14939.0615</v>
      </c>
      <c r="D19" s="39">
        <f t="shared" si="3"/>
        <v>14348.423999999999</v>
      </c>
      <c r="E19" s="39">
        <f t="shared" si="3"/>
        <v>12844.168589</v>
      </c>
      <c r="F19" s="39">
        <f t="shared" si="3"/>
        <v>12324.647396999999</v>
      </c>
      <c r="G19" s="39">
        <f t="shared" si="3"/>
        <v>13575.796894000001</v>
      </c>
      <c r="H19" s="39">
        <f t="shared" si="3"/>
        <v>12968.803410999999</v>
      </c>
      <c r="I19" s="39">
        <f t="shared" si="3"/>
        <v>15187.752940999999</v>
      </c>
      <c r="J19" s="39">
        <f t="shared" si="3"/>
        <v>14560.383839000002</v>
      </c>
      <c r="K19" s="39">
        <f>SUM(K14:K18)</f>
        <v>56546.779924</v>
      </c>
      <c r="L19" s="122">
        <f>SUM(L14:L18)</f>
        <v>54202.258646999995</v>
      </c>
    </row>
    <row r="20" spans="2:12" ht="12.75">
      <c r="B20" s="31">
        <v>2022</v>
      </c>
      <c r="C20" s="128" t="s">
        <v>38</v>
      </c>
      <c r="D20" s="128"/>
      <c r="E20" s="128" t="s">
        <v>39</v>
      </c>
      <c r="F20" s="128"/>
      <c r="G20" s="128" t="s">
        <v>40</v>
      </c>
      <c r="H20" s="128"/>
      <c r="I20" s="128" t="s">
        <v>41</v>
      </c>
      <c r="J20" s="128"/>
      <c r="K20" s="128" t="s">
        <v>42</v>
      </c>
      <c r="L20" s="129"/>
    </row>
    <row r="21" spans="2:12" ht="12.75">
      <c r="B21" s="26" t="s">
        <v>3</v>
      </c>
      <c r="C21" s="92">
        <v>7986.722205</v>
      </c>
      <c r="D21" s="37">
        <v>7798.752484</v>
      </c>
      <c r="E21" s="37">
        <v>7060.393013</v>
      </c>
      <c r="F21" s="37">
        <v>6875.515441</v>
      </c>
      <c r="G21" s="58">
        <v>7101.302742</v>
      </c>
      <c r="H21" s="37">
        <v>6894.34973</v>
      </c>
      <c r="I21" s="102">
        <v>8265.193137999999</v>
      </c>
      <c r="J21" s="102">
        <v>8071.611506</v>
      </c>
      <c r="K21" s="41">
        <f aca="true" t="shared" si="4" ref="K21:L26">SUM(C21,E21,G21,I21)</f>
        <v>30413.611097999998</v>
      </c>
      <c r="L21" s="121">
        <f t="shared" si="4"/>
        <v>29640.229161000003</v>
      </c>
    </row>
    <row r="22" spans="2:12" ht="12.75">
      <c r="B22" s="26" t="s">
        <v>4</v>
      </c>
      <c r="C22" s="92">
        <v>3128.8312800000003</v>
      </c>
      <c r="D22" s="37">
        <v>2952.6966270000003</v>
      </c>
      <c r="E22" s="37">
        <v>1863.5787</v>
      </c>
      <c r="F22" s="37">
        <v>1737.0370260000002</v>
      </c>
      <c r="G22" s="58">
        <v>2834.103276</v>
      </c>
      <c r="H22" s="37">
        <v>2669.494933</v>
      </c>
      <c r="I22" s="102">
        <v>3114.795456</v>
      </c>
      <c r="J22" s="102">
        <v>2932.53323</v>
      </c>
      <c r="K22" s="41">
        <f t="shared" si="4"/>
        <v>10941.308712</v>
      </c>
      <c r="L22" s="121">
        <f t="shared" si="4"/>
        <v>10291.761816</v>
      </c>
    </row>
    <row r="23" spans="2:12" ht="12.75">
      <c r="B23" s="26" t="s">
        <v>5</v>
      </c>
      <c r="C23" s="21">
        <v>1780.441679</v>
      </c>
      <c r="D23" s="37">
        <v>1668.664647</v>
      </c>
      <c r="E23" s="37">
        <v>1504.2018429999998</v>
      </c>
      <c r="F23" s="41">
        <v>1402.470824</v>
      </c>
      <c r="G23" s="58">
        <v>1696.937653</v>
      </c>
      <c r="H23" s="37">
        <v>1585.865611</v>
      </c>
      <c r="I23" s="102">
        <v>1525.6140910000001</v>
      </c>
      <c r="J23" s="102">
        <v>1410.231246</v>
      </c>
      <c r="K23" s="41">
        <f t="shared" si="4"/>
        <v>6507.195266</v>
      </c>
      <c r="L23" s="121">
        <f t="shared" si="4"/>
        <v>6067.232328</v>
      </c>
    </row>
    <row r="24" spans="2:12" ht="12.75">
      <c r="B24" s="26" t="s">
        <v>6</v>
      </c>
      <c r="C24" s="21">
        <v>457.504708</v>
      </c>
      <c r="D24" s="37">
        <v>422.33377699999994</v>
      </c>
      <c r="E24" s="37">
        <v>365.18091799999996</v>
      </c>
      <c r="F24" s="41">
        <v>336.80031299999996</v>
      </c>
      <c r="G24" s="58">
        <v>248.665977</v>
      </c>
      <c r="H24" s="37">
        <v>225.61686400000002</v>
      </c>
      <c r="I24" s="102">
        <v>393.260112</v>
      </c>
      <c r="J24" s="102">
        <v>361.85622</v>
      </c>
      <c r="K24" s="41">
        <f t="shared" si="4"/>
        <v>1464.611715</v>
      </c>
      <c r="L24" s="121">
        <f t="shared" si="4"/>
        <v>1346.6071739999998</v>
      </c>
    </row>
    <row r="25" spans="2:12" ht="12.75">
      <c r="B25" s="26" t="s">
        <v>7</v>
      </c>
      <c r="C25" s="21">
        <v>1366.003451</v>
      </c>
      <c r="D25" s="37">
        <v>1300.238302</v>
      </c>
      <c r="E25" s="37">
        <v>1104.377379</v>
      </c>
      <c r="F25" s="41">
        <v>1049.138</v>
      </c>
      <c r="G25" s="58">
        <v>1223.785904</v>
      </c>
      <c r="H25" s="37">
        <v>1163.268465</v>
      </c>
      <c r="I25" s="102">
        <v>934.333377</v>
      </c>
      <c r="J25" s="102">
        <v>876.470112</v>
      </c>
      <c r="K25" s="41">
        <f t="shared" si="4"/>
        <v>4628.500111</v>
      </c>
      <c r="L25" s="121">
        <f t="shared" si="4"/>
        <v>4389.114879</v>
      </c>
    </row>
    <row r="26" spans="2:12" ht="13.5" thickBot="1">
      <c r="B26" s="27" t="s">
        <v>64</v>
      </c>
      <c r="C26" s="39">
        <f aca="true" t="shared" si="5" ref="C26:J26">SUM(C21:C25)</f>
        <v>14719.503323</v>
      </c>
      <c r="D26" s="39">
        <f t="shared" si="5"/>
        <v>14142.685836999999</v>
      </c>
      <c r="E26" s="39">
        <f t="shared" si="5"/>
        <v>11897.731852999997</v>
      </c>
      <c r="F26" s="39">
        <f t="shared" si="5"/>
        <v>11400.961604</v>
      </c>
      <c r="G26" s="39">
        <f t="shared" si="5"/>
        <v>13104.795552</v>
      </c>
      <c r="H26" s="39">
        <f t="shared" si="5"/>
        <v>12538.595602999998</v>
      </c>
      <c r="I26" s="39">
        <f t="shared" si="5"/>
        <v>14233.196173999999</v>
      </c>
      <c r="J26" s="39">
        <f t="shared" si="5"/>
        <v>13652.702313999998</v>
      </c>
      <c r="K26" s="130">
        <f t="shared" si="4"/>
        <v>53955.226901999995</v>
      </c>
      <c r="L26" s="131">
        <f t="shared" si="4"/>
        <v>51734.945358</v>
      </c>
    </row>
    <row r="27" spans="2:12" ht="12.75">
      <c r="B27" s="32">
        <v>2021</v>
      </c>
      <c r="C27" s="120" t="s">
        <v>38</v>
      </c>
      <c r="D27" s="120"/>
      <c r="E27" s="120" t="s">
        <v>39</v>
      </c>
      <c r="F27" s="120"/>
      <c r="G27" s="120" t="s">
        <v>40</v>
      </c>
      <c r="H27" s="120"/>
      <c r="I27" s="120" t="s">
        <v>41</v>
      </c>
      <c r="J27" s="120"/>
      <c r="K27" s="128" t="s">
        <v>42</v>
      </c>
      <c r="L27" s="129"/>
    </row>
    <row r="28" spans="2:12" ht="12.75">
      <c r="B28" s="26" t="s">
        <v>3</v>
      </c>
      <c r="C28" s="92">
        <v>7835.744609</v>
      </c>
      <c r="D28" s="37">
        <v>7667.149667000001</v>
      </c>
      <c r="E28" s="37">
        <v>6338.03316</v>
      </c>
      <c r="F28" s="37">
        <v>6170.184453</v>
      </c>
      <c r="G28" s="58">
        <v>6498.416715</v>
      </c>
      <c r="H28" s="37">
        <v>6307.047942</v>
      </c>
      <c r="I28" s="102">
        <v>7741.553723999999</v>
      </c>
      <c r="J28" s="102">
        <v>7552.842057</v>
      </c>
      <c r="K28" s="41">
        <f aca="true" t="shared" si="6" ref="K28:L32">C28+E28+G28+I28</f>
        <v>28413.748207999997</v>
      </c>
      <c r="L28" s="121">
        <f t="shared" si="6"/>
        <v>27697.224119</v>
      </c>
    </row>
    <row r="29" spans="2:12" ht="12.75">
      <c r="B29" s="26" t="s">
        <v>4</v>
      </c>
      <c r="C29" s="92">
        <v>2005.94916</v>
      </c>
      <c r="D29" s="37">
        <v>1860.6049879999998</v>
      </c>
      <c r="E29" s="37">
        <v>717.269148</v>
      </c>
      <c r="F29" s="37">
        <v>641.6061119999999</v>
      </c>
      <c r="G29" s="58">
        <v>0</v>
      </c>
      <c r="H29" s="37">
        <v>-34.792153</v>
      </c>
      <c r="I29" s="102">
        <v>1780.9188120000001</v>
      </c>
      <c r="J29" s="102">
        <v>1651.6025869999999</v>
      </c>
      <c r="K29" s="41">
        <f t="shared" si="6"/>
        <v>4504.13712</v>
      </c>
      <c r="L29" s="121">
        <f t="shared" si="6"/>
        <v>4119.0215339999995</v>
      </c>
    </row>
    <row r="30" spans="2:12" ht="12.75">
      <c r="B30" s="26" t="s">
        <v>5</v>
      </c>
      <c r="C30" s="21">
        <v>1115.415652</v>
      </c>
      <c r="D30" s="37">
        <v>1028.1555230000001</v>
      </c>
      <c r="E30" s="37">
        <v>1492.609438</v>
      </c>
      <c r="F30" s="41">
        <v>1398.248322</v>
      </c>
      <c r="G30" s="58">
        <v>1777.36255</v>
      </c>
      <c r="H30" s="37">
        <v>1656.910071</v>
      </c>
      <c r="I30" s="102">
        <v>1838.205366</v>
      </c>
      <c r="J30" s="102">
        <v>1716.4927969999999</v>
      </c>
      <c r="K30" s="41">
        <f t="shared" si="6"/>
        <v>6223.593006</v>
      </c>
      <c r="L30" s="121">
        <f t="shared" si="6"/>
        <v>5799.806713</v>
      </c>
    </row>
    <row r="31" spans="2:12" ht="12.75">
      <c r="B31" s="26" t="s">
        <v>6</v>
      </c>
      <c r="C31" s="21">
        <v>598.065551</v>
      </c>
      <c r="D31" s="37">
        <v>550.883589</v>
      </c>
      <c r="E31" s="37">
        <v>365.323172</v>
      </c>
      <c r="F31" s="41">
        <v>336.608193</v>
      </c>
      <c r="G31" s="58">
        <v>547.29612</v>
      </c>
      <c r="H31" s="37">
        <v>507.602402</v>
      </c>
      <c r="I31" s="102">
        <v>456.673109</v>
      </c>
      <c r="J31" s="102">
        <v>421.457664</v>
      </c>
      <c r="K31" s="41">
        <f t="shared" si="6"/>
        <v>1967.357952</v>
      </c>
      <c r="L31" s="121">
        <f t="shared" si="6"/>
        <v>1816.551848</v>
      </c>
    </row>
    <row r="32" spans="2:12" ht="12.75">
      <c r="B32" s="26" t="s">
        <v>7</v>
      </c>
      <c r="C32" s="21">
        <v>1272.3421389999999</v>
      </c>
      <c r="D32" s="37">
        <v>1210.3524499999999</v>
      </c>
      <c r="E32" s="37">
        <v>997.015789</v>
      </c>
      <c r="F32" s="41">
        <v>948.934152</v>
      </c>
      <c r="G32" s="58">
        <v>1062.732193</v>
      </c>
      <c r="H32" s="37">
        <v>1008.952777</v>
      </c>
      <c r="I32" s="102">
        <v>792.78593</v>
      </c>
      <c r="J32" s="102">
        <v>738.893</v>
      </c>
      <c r="K32" s="41">
        <f t="shared" si="6"/>
        <v>4124.876051</v>
      </c>
      <c r="L32" s="121">
        <f t="shared" si="6"/>
        <v>3907.132379</v>
      </c>
    </row>
    <row r="33" spans="2:12" ht="13.5" thickBot="1">
      <c r="B33" s="27" t="s">
        <v>64</v>
      </c>
      <c r="C33" s="39">
        <f aca="true" t="shared" si="7" ref="C33:J33">SUM(C28:C32)</f>
        <v>12827.517111</v>
      </c>
      <c r="D33" s="39">
        <f t="shared" si="7"/>
        <v>12317.146217</v>
      </c>
      <c r="E33" s="39">
        <f t="shared" si="7"/>
        <v>9910.250707</v>
      </c>
      <c r="F33" s="39">
        <f t="shared" si="7"/>
        <v>9495.581231999999</v>
      </c>
      <c r="G33" s="39">
        <f t="shared" si="7"/>
        <v>9885.807578</v>
      </c>
      <c r="H33" s="39">
        <f t="shared" si="7"/>
        <v>9445.721039</v>
      </c>
      <c r="I33" s="39">
        <f t="shared" si="7"/>
        <v>12610.136940999999</v>
      </c>
      <c r="J33" s="39">
        <f t="shared" si="7"/>
        <v>12081.288104999998</v>
      </c>
      <c r="K33" s="39">
        <f>SUM(K28:K32)</f>
        <v>45233.712337</v>
      </c>
      <c r="L33" s="122">
        <f>SUM(L28:L32)</f>
        <v>43339.736593</v>
      </c>
    </row>
    <row r="34" spans="2:12" ht="12.75">
      <c r="B34" s="32">
        <v>2020</v>
      </c>
      <c r="C34" s="182" t="s">
        <v>38</v>
      </c>
      <c r="D34" s="182"/>
      <c r="E34" s="182" t="s">
        <v>39</v>
      </c>
      <c r="F34" s="182"/>
      <c r="G34" s="182" t="s">
        <v>40</v>
      </c>
      <c r="H34" s="182"/>
      <c r="I34" s="182" t="s">
        <v>41</v>
      </c>
      <c r="J34" s="182"/>
      <c r="K34" s="180" t="s">
        <v>42</v>
      </c>
      <c r="L34" s="181"/>
    </row>
    <row r="35" spans="2:12" ht="12.75">
      <c r="B35" s="26" t="s">
        <v>3</v>
      </c>
      <c r="C35" s="92">
        <v>7854.062648000001</v>
      </c>
      <c r="D35" s="37">
        <v>7667.523189</v>
      </c>
      <c r="E35" s="37">
        <v>6186.613274000001</v>
      </c>
      <c r="F35" s="37">
        <v>6014.593580000001</v>
      </c>
      <c r="G35" s="37">
        <v>6260.5607</v>
      </c>
      <c r="H35" s="37">
        <v>6070.488</v>
      </c>
      <c r="I35" s="102">
        <v>6795.510912</v>
      </c>
      <c r="J35" s="102">
        <v>6629.9410609999995</v>
      </c>
      <c r="K35" s="41">
        <f aca="true" t="shared" si="8" ref="K35:L39">C35+E35+G35+I35</f>
        <v>27096.747534000002</v>
      </c>
      <c r="L35" s="123">
        <f t="shared" si="8"/>
        <v>26382.545830000003</v>
      </c>
    </row>
    <row r="36" spans="2:12" ht="12.75">
      <c r="B36" s="26" t="s">
        <v>4</v>
      </c>
      <c r="C36" s="92">
        <v>1714.85172</v>
      </c>
      <c r="D36" s="37">
        <v>1589.636197</v>
      </c>
      <c r="E36" s="37">
        <v>1338.018516</v>
      </c>
      <c r="F36" s="37">
        <v>1241.353977</v>
      </c>
      <c r="G36" s="41">
        <v>108.9636</v>
      </c>
      <c r="H36" s="41">
        <v>66.888</v>
      </c>
      <c r="I36" s="102">
        <v>1176.666948</v>
      </c>
      <c r="J36" s="102">
        <v>1072.767117</v>
      </c>
      <c r="K36" s="41">
        <f t="shared" si="8"/>
        <v>4338.500784</v>
      </c>
      <c r="L36" s="121">
        <f t="shared" si="8"/>
        <v>3970.645291</v>
      </c>
    </row>
    <row r="37" spans="2:12" ht="12.75">
      <c r="B37" s="26" t="s">
        <v>5</v>
      </c>
      <c r="C37" s="21">
        <v>878.9194789999999</v>
      </c>
      <c r="D37" s="37">
        <v>824.8580949999999</v>
      </c>
      <c r="E37" s="37">
        <v>1011.0799470000001</v>
      </c>
      <c r="F37" s="41">
        <v>950.130987</v>
      </c>
      <c r="G37" s="41">
        <v>1338.7756</v>
      </c>
      <c r="H37" s="41">
        <v>1244.843</v>
      </c>
      <c r="I37" s="102">
        <v>1270.388443</v>
      </c>
      <c r="J37" s="102">
        <v>1192.929407</v>
      </c>
      <c r="K37" s="41">
        <f t="shared" si="8"/>
        <v>4499.163469</v>
      </c>
      <c r="L37" s="121">
        <f t="shared" si="8"/>
        <v>4212.761489</v>
      </c>
    </row>
    <row r="38" spans="2:12" ht="12.75">
      <c r="B38" s="26" t="s">
        <v>6</v>
      </c>
      <c r="C38" s="21">
        <v>310.53622800000005</v>
      </c>
      <c r="D38" s="37">
        <v>286.264779</v>
      </c>
      <c r="E38" s="37">
        <v>290.045231</v>
      </c>
      <c r="F38" s="41">
        <v>267.572262</v>
      </c>
      <c r="G38" s="41">
        <v>209.4692</v>
      </c>
      <c r="H38" s="41">
        <v>192.064</v>
      </c>
      <c r="I38" s="102">
        <v>639.754952</v>
      </c>
      <c r="J38" s="102">
        <v>594.960878</v>
      </c>
      <c r="K38" s="41">
        <f t="shared" si="8"/>
        <v>1449.805611</v>
      </c>
      <c r="L38" s="121">
        <f t="shared" si="8"/>
        <v>1340.861919</v>
      </c>
    </row>
    <row r="39" spans="2:12" ht="12.75">
      <c r="B39" s="26" t="s">
        <v>7</v>
      </c>
      <c r="C39" s="21">
        <v>1194.490068</v>
      </c>
      <c r="D39" s="37">
        <v>1136.8206559999999</v>
      </c>
      <c r="E39" s="37">
        <v>1022.3624</v>
      </c>
      <c r="F39" s="41">
        <v>975.106205</v>
      </c>
      <c r="G39" s="41">
        <v>941.7651</v>
      </c>
      <c r="H39" s="41">
        <v>892.065</v>
      </c>
      <c r="I39" s="102">
        <v>1203.482349</v>
      </c>
      <c r="J39" s="102">
        <v>1143.703163</v>
      </c>
      <c r="K39" s="41">
        <f t="shared" si="8"/>
        <v>4362.0999170000005</v>
      </c>
      <c r="L39" s="121">
        <f t="shared" si="8"/>
        <v>4147.695024</v>
      </c>
    </row>
    <row r="40" spans="2:12" ht="13.5" thickBot="1">
      <c r="B40" s="27" t="s">
        <v>64</v>
      </c>
      <c r="C40" s="39">
        <f aca="true" t="shared" si="9" ref="C40:J40">SUM(C35:C39)</f>
        <v>11952.860143000002</v>
      </c>
      <c r="D40" s="39">
        <f t="shared" si="9"/>
        <v>11505.102915999998</v>
      </c>
      <c r="E40" s="39">
        <f t="shared" si="9"/>
        <v>9848.119368000001</v>
      </c>
      <c r="F40" s="39">
        <f t="shared" si="9"/>
        <v>9448.757011</v>
      </c>
      <c r="G40" s="39">
        <f t="shared" si="9"/>
        <v>8859.5342</v>
      </c>
      <c r="H40" s="39">
        <f t="shared" si="9"/>
        <v>8466.348</v>
      </c>
      <c r="I40" s="39">
        <f t="shared" si="9"/>
        <v>11085.803603999999</v>
      </c>
      <c r="J40" s="39">
        <f t="shared" si="9"/>
        <v>10634.301626</v>
      </c>
      <c r="K40" s="39">
        <f>SUM(K35:K39)</f>
        <v>41746.31731500001</v>
      </c>
      <c r="L40" s="122">
        <f>SUM(L35:L39)</f>
        <v>40054.50955300001</v>
      </c>
    </row>
    <row r="41" spans="2:12" ht="12.75">
      <c r="B41" s="32">
        <v>2019</v>
      </c>
      <c r="C41" s="182" t="s">
        <v>38</v>
      </c>
      <c r="D41" s="182"/>
      <c r="E41" s="182" t="s">
        <v>39</v>
      </c>
      <c r="F41" s="182"/>
      <c r="G41" s="182" t="s">
        <v>40</v>
      </c>
      <c r="H41" s="182"/>
      <c r="I41" s="182" t="s">
        <v>41</v>
      </c>
      <c r="J41" s="182"/>
      <c r="K41" s="180" t="s">
        <v>42</v>
      </c>
      <c r="L41" s="181"/>
    </row>
    <row r="42" spans="2:12" ht="12.75">
      <c r="B42" s="26" t="s">
        <v>3</v>
      </c>
      <c r="C42" s="92">
        <v>8586.619169</v>
      </c>
      <c r="D42" s="37">
        <v>8394.454840999999</v>
      </c>
      <c r="E42" s="37">
        <v>7310.168718000001</v>
      </c>
      <c r="F42" s="37">
        <v>7120.883822</v>
      </c>
      <c r="G42" s="37">
        <v>6379.929311</v>
      </c>
      <c r="H42" s="37">
        <v>6186.211152</v>
      </c>
      <c r="I42" s="102">
        <v>7912.972468</v>
      </c>
      <c r="J42" s="102">
        <v>7716.424069999999</v>
      </c>
      <c r="K42" s="41">
        <f aca="true" t="shared" si="10" ref="K42:L46">C42+E42+G42+I42</f>
        <v>30189.689666</v>
      </c>
      <c r="L42" s="123">
        <f t="shared" si="10"/>
        <v>29417.973885</v>
      </c>
    </row>
    <row r="43" spans="2:12" ht="12.75">
      <c r="B43" s="26" t="s">
        <v>4</v>
      </c>
      <c r="C43" s="92">
        <v>2353.95216</v>
      </c>
      <c r="D43" s="37">
        <v>2206.2626920000002</v>
      </c>
      <c r="E43" s="37">
        <v>1720.3383719999997</v>
      </c>
      <c r="F43" s="37">
        <v>1604.0104259999998</v>
      </c>
      <c r="G43" s="41">
        <v>368.63647199999997</v>
      </c>
      <c r="H43" s="41">
        <v>313.52238300000005</v>
      </c>
      <c r="I43" s="102">
        <v>2049.479856</v>
      </c>
      <c r="J43" s="102">
        <v>1910.4227060000003</v>
      </c>
      <c r="K43" s="41">
        <f t="shared" si="10"/>
        <v>6492.406859999999</v>
      </c>
      <c r="L43" s="121">
        <f t="shared" si="10"/>
        <v>6034.218207000001</v>
      </c>
    </row>
    <row r="44" spans="2:12" ht="12.75">
      <c r="B44" s="26" t="s">
        <v>5</v>
      </c>
      <c r="C44" s="21">
        <v>1039.599839</v>
      </c>
      <c r="D44" s="37">
        <v>971.738523</v>
      </c>
      <c r="E44" s="37">
        <v>1190.717502</v>
      </c>
      <c r="F44" s="41">
        <v>1117.212155</v>
      </c>
      <c r="G44" s="41">
        <v>874.706633</v>
      </c>
      <c r="H44" s="41">
        <v>810.7856730000001</v>
      </c>
      <c r="I44" s="102">
        <v>1032.1678689999999</v>
      </c>
      <c r="J44" s="102">
        <v>961.470777</v>
      </c>
      <c r="K44" s="41">
        <f t="shared" si="10"/>
        <v>4137.191843</v>
      </c>
      <c r="L44" s="121">
        <f t="shared" si="10"/>
        <v>3861.2071280000005</v>
      </c>
    </row>
    <row r="45" spans="2:12" ht="12.75">
      <c r="B45" s="26" t="s">
        <v>6</v>
      </c>
      <c r="C45" s="21">
        <v>338.954584</v>
      </c>
      <c r="D45" s="37">
        <v>310.461012</v>
      </c>
      <c r="E45" s="37">
        <v>421.384227</v>
      </c>
      <c r="F45" s="41">
        <v>389.605221</v>
      </c>
      <c r="G45" s="41">
        <v>220.82199200000002</v>
      </c>
      <c r="H45" s="41">
        <v>203.283622</v>
      </c>
      <c r="I45" s="102">
        <v>405.435115</v>
      </c>
      <c r="J45" s="102">
        <v>375.091556</v>
      </c>
      <c r="K45" s="41">
        <f t="shared" si="10"/>
        <v>1386.595918</v>
      </c>
      <c r="L45" s="121">
        <f t="shared" si="10"/>
        <v>1278.441411</v>
      </c>
    </row>
    <row r="46" spans="2:12" ht="12.75">
      <c r="B46" s="26" t="s">
        <v>7</v>
      </c>
      <c r="C46" s="21">
        <v>1236.269351</v>
      </c>
      <c r="D46" s="37">
        <v>1177.776862</v>
      </c>
      <c r="E46" s="37">
        <v>1186.768537</v>
      </c>
      <c r="F46" s="41">
        <v>1132.93682</v>
      </c>
      <c r="G46" s="41">
        <v>673.413452</v>
      </c>
      <c r="H46" s="41">
        <v>627.176444</v>
      </c>
      <c r="I46" s="102">
        <v>1130.982847</v>
      </c>
      <c r="J46" s="102">
        <v>1073.6081100000001</v>
      </c>
      <c r="K46" s="41">
        <f t="shared" si="10"/>
        <v>4227.434187</v>
      </c>
      <c r="L46" s="121">
        <f t="shared" si="10"/>
        <v>4011.4982359999995</v>
      </c>
    </row>
    <row r="47" spans="2:12" ht="13.5" thickBot="1">
      <c r="B47" s="27" t="s">
        <v>64</v>
      </c>
      <c r="C47" s="39">
        <f>SUM(C42:C46)</f>
        <v>13555.395102999999</v>
      </c>
      <c r="D47" s="39">
        <f>SUM(D42:D46)</f>
        <v>13060.69393</v>
      </c>
      <c r="E47" s="39">
        <f>SUM(E42:E46)</f>
        <v>11829.377356</v>
      </c>
      <c r="F47" s="39">
        <f>SUM(F42:F46)</f>
        <v>11364.648443999999</v>
      </c>
      <c r="G47" s="39">
        <f aca="true" t="shared" si="11" ref="G47:L47">SUM(G42:G46)</f>
        <v>8517.50786</v>
      </c>
      <c r="H47" s="39">
        <f t="shared" si="11"/>
        <v>8140.979274</v>
      </c>
      <c r="I47" s="39">
        <f t="shared" si="11"/>
        <v>12531.038154999998</v>
      </c>
      <c r="J47" s="39">
        <f t="shared" si="11"/>
        <v>12037.017218999998</v>
      </c>
      <c r="K47" s="39">
        <f t="shared" si="11"/>
        <v>46433.31847399999</v>
      </c>
      <c r="L47" s="122">
        <f t="shared" si="11"/>
        <v>44603.338867</v>
      </c>
    </row>
    <row r="48" spans="2:12" ht="12.75">
      <c r="B48" s="32">
        <v>2018</v>
      </c>
      <c r="C48" s="182" t="s">
        <v>38</v>
      </c>
      <c r="D48" s="182"/>
      <c r="E48" s="182" t="s">
        <v>39</v>
      </c>
      <c r="F48" s="182"/>
      <c r="G48" s="182" t="s">
        <v>40</v>
      </c>
      <c r="H48" s="182"/>
      <c r="I48" s="182" t="s">
        <v>41</v>
      </c>
      <c r="J48" s="182"/>
      <c r="K48" s="180" t="s">
        <v>42</v>
      </c>
      <c r="L48" s="181"/>
    </row>
    <row r="49" spans="2:12" ht="21" customHeight="1">
      <c r="B49" s="26" t="s">
        <v>3</v>
      </c>
      <c r="C49" s="92">
        <v>7812.945615999999</v>
      </c>
      <c r="D49" s="37">
        <v>7637.52785</v>
      </c>
      <c r="E49" s="37">
        <v>6606.151474</v>
      </c>
      <c r="F49" s="37">
        <v>6425.180956</v>
      </c>
      <c r="G49" s="37">
        <v>7309.238151</v>
      </c>
      <c r="H49" s="37">
        <v>7084.3003420000005</v>
      </c>
      <c r="I49" s="102">
        <v>8708.356867</v>
      </c>
      <c r="J49" s="102">
        <v>8500.141443</v>
      </c>
      <c r="K49" s="41">
        <f aca="true" t="shared" si="12" ref="K49:L53">C49+E49+G49+I49</f>
        <v>30436.692108000003</v>
      </c>
      <c r="L49" s="123">
        <f t="shared" si="12"/>
        <v>29647.150591</v>
      </c>
    </row>
    <row r="50" spans="2:12" ht="12.75">
      <c r="B50" s="26" t="s">
        <v>4</v>
      </c>
      <c r="C50" s="92">
        <v>2029.0089239999998</v>
      </c>
      <c r="D50" s="37">
        <v>1887.624851</v>
      </c>
      <c r="E50" s="37">
        <v>953.683416</v>
      </c>
      <c r="F50" s="37">
        <v>865.323516</v>
      </c>
      <c r="G50" s="41">
        <v>409.43577600000003</v>
      </c>
      <c r="H50" s="41">
        <v>354.419232</v>
      </c>
      <c r="I50" s="102">
        <v>2102.52204</v>
      </c>
      <c r="J50" s="102">
        <v>1959.848744</v>
      </c>
      <c r="K50" s="41">
        <f t="shared" si="12"/>
        <v>5494.650156</v>
      </c>
      <c r="L50" s="121">
        <f t="shared" si="12"/>
        <v>5067.216343</v>
      </c>
    </row>
    <row r="51" spans="2:12" ht="12.75">
      <c r="B51" s="26" t="s">
        <v>5</v>
      </c>
      <c r="C51" s="21">
        <v>1136.4320519999999</v>
      </c>
      <c r="D51" s="37">
        <v>1061.837348</v>
      </c>
      <c r="E51" s="37">
        <v>1065.970844</v>
      </c>
      <c r="F51" s="41">
        <v>999.462622</v>
      </c>
      <c r="G51" s="41">
        <v>1116.390457</v>
      </c>
      <c r="H51" s="41">
        <v>1031.542592</v>
      </c>
      <c r="I51" s="102">
        <v>1350.550201</v>
      </c>
      <c r="J51" s="102">
        <v>1263.923192</v>
      </c>
      <c r="K51" s="41">
        <f t="shared" si="12"/>
        <v>4669.343553999999</v>
      </c>
      <c r="L51" s="121">
        <f t="shared" si="12"/>
        <v>4356.765754</v>
      </c>
    </row>
    <row r="52" spans="2:12" ht="12.75">
      <c r="B52" s="26" t="s">
        <v>6</v>
      </c>
      <c r="C52" s="21">
        <v>307.63268600000004</v>
      </c>
      <c r="D52" s="37">
        <v>280.326356</v>
      </c>
      <c r="E52" s="37">
        <v>352.916518</v>
      </c>
      <c r="F52" s="41">
        <v>325.276153</v>
      </c>
      <c r="G52" s="41">
        <v>379.01898500000004</v>
      </c>
      <c r="H52" s="41">
        <v>347.954026</v>
      </c>
      <c r="I52" s="102">
        <v>472.24037699999997</v>
      </c>
      <c r="J52" s="102">
        <v>433.54071</v>
      </c>
      <c r="K52" s="41">
        <f t="shared" si="12"/>
        <v>1511.8085660000002</v>
      </c>
      <c r="L52" s="121">
        <f t="shared" si="12"/>
        <v>1387.097245</v>
      </c>
    </row>
    <row r="53" spans="2:12" ht="12.75">
      <c r="B53" s="26" t="s">
        <v>7</v>
      </c>
      <c r="C53" s="21">
        <v>1319.685825</v>
      </c>
      <c r="D53" s="37">
        <v>1259.064441</v>
      </c>
      <c r="E53" s="37">
        <v>1103.247781</v>
      </c>
      <c r="F53" s="41">
        <v>1048.848492</v>
      </c>
      <c r="G53" s="41">
        <v>930.7392769999999</v>
      </c>
      <c r="H53" s="41">
        <v>877.803676</v>
      </c>
      <c r="I53" s="102">
        <v>1182.355603</v>
      </c>
      <c r="J53" s="102">
        <v>1123.8906539999998</v>
      </c>
      <c r="K53" s="41">
        <f t="shared" si="12"/>
        <v>4536.028486</v>
      </c>
      <c r="L53" s="121">
        <f t="shared" si="12"/>
        <v>4309.607263</v>
      </c>
    </row>
    <row r="54" spans="2:12" ht="13.5" thickBot="1">
      <c r="B54" s="27" t="s">
        <v>64</v>
      </c>
      <c r="C54" s="39">
        <f>SUM(C49:C53)</f>
        <v>12605.705103</v>
      </c>
      <c r="D54" s="39">
        <f>SUM(D49:D53)</f>
        <v>12126.380846</v>
      </c>
      <c r="E54" s="39">
        <f>SUM(E49:E53)</f>
        <v>10081.970033</v>
      </c>
      <c r="F54" s="39">
        <f>SUM(F49:F53)</f>
        <v>9664.091739</v>
      </c>
      <c r="G54" s="39">
        <f aca="true" t="shared" si="13" ref="G54:L54">SUM(G49:G53)</f>
        <v>10144.822646</v>
      </c>
      <c r="H54" s="39">
        <f t="shared" si="13"/>
        <v>9696.019868</v>
      </c>
      <c r="I54" s="39">
        <f t="shared" si="13"/>
        <v>13816.025088</v>
      </c>
      <c r="J54" s="39">
        <f t="shared" si="13"/>
        <v>13281.344742999998</v>
      </c>
      <c r="K54" s="39">
        <f t="shared" si="13"/>
        <v>46648.52287000001</v>
      </c>
      <c r="L54" s="122">
        <f t="shared" si="13"/>
        <v>44767.837196</v>
      </c>
    </row>
    <row r="55" spans="2:12" ht="12.75">
      <c r="B55" s="32">
        <v>2017</v>
      </c>
      <c r="C55" s="182" t="s">
        <v>38</v>
      </c>
      <c r="D55" s="182"/>
      <c r="E55" s="182" t="s">
        <v>39</v>
      </c>
      <c r="F55" s="182"/>
      <c r="G55" s="182" t="s">
        <v>40</v>
      </c>
      <c r="H55" s="182"/>
      <c r="I55" s="182" t="s">
        <v>41</v>
      </c>
      <c r="J55" s="182"/>
      <c r="K55" s="180" t="s">
        <v>42</v>
      </c>
      <c r="L55" s="181"/>
    </row>
    <row r="56" spans="2:12" ht="21" customHeight="1">
      <c r="B56" s="26" t="s">
        <v>3</v>
      </c>
      <c r="C56" s="92">
        <v>9078.706589000001</v>
      </c>
      <c r="D56" s="37">
        <v>8878.453333000001</v>
      </c>
      <c r="E56" s="37">
        <v>7381.908318</v>
      </c>
      <c r="F56" s="37">
        <v>7187.050343000001</v>
      </c>
      <c r="G56" s="37">
        <v>7760.340894000001</v>
      </c>
      <c r="H56" s="37">
        <v>7540.0385289999995</v>
      </c>
      <c r="I56" s="102">
        <v>7741.706099000001</v>
      </c>
      <c r="J56" s="102">
        <v>7559.422501999999</v>
      </c>
      <c r="K56" s="41">
        <f aca="true" t="shared" si="14" ref="K56:L60">C56+E56+G56+I56</f>
        <v>31962.661900000006</v>
      </c>
      <c r="L56" s="123">
        <f t="shared" si="14"/>
        <v>31164.964707</v>
      </c>
    </row>
    <row r="57" spans="2:12" ht="12.75">
      <c r="B57" s="26" t="s">
        <v>4</v>
      </c>
      <c r="C57" s="92">
        <v>2070.245052</v>
      </c>
      <c r="D57" s="37">
        <v>1934.5865849999998</v>
      </c>
      <c r="E57" s="37">
        <v>1308.70512</v>
      </c>
      <c r="F57" s="37">
        <v>1211.0303479999998</v>
      </c>
      <c r="G57" s="41">
        <v>1223.63982</v>
      </c>
      <c r="H57" s="41">
        <v>1128.03475</v>
      </c>
      <c r="I57" s="102">
        <v>1855.302264</v>
      </c>
      <c r="J57" s="102">
        <v>1728.569662</v>
      </c>
      <c r="K57" s="41">
        <f t="shared" si="14"/>
        <v>6457.892256</v>
      </c>
      <c r="L57" s="121">
        <f t="shared" si="14"/>
        <v>6002.221344999999</v>
      </c>
    </row>
    <row r="58" spans="2:12" ht="12.75">
      <c r="B58" s="26" t="s">
        <v>5</v>
      </c>
      <c r="C58" s="21">
        <v>920.083727</v>
      </c>
      <c r="D58" s="37">
        <v>856.481571</v>
      </c>
      <c r="E58" s="37">
        <v>600.737838</v>
      </c>
      <c r="F58" s="41">
        <v>555.362331</v>
      </c>
      <c r="G58" s="41">
        <v>1087.7645109999999</v>
      </c>
      <c r="H58" s="41">
        <v>1014.645578</v>
      </c>
      <c r="I58" s="102">
        <v>1240.446151</v>
      </c>
      <c r="J58" s="102">
        <v>1160.038828</v>
      </c>
      <c r="K58" s="41">
        <f t="shared" si="14"/>
        <v>3849.0322269999997</v>
      </c>
      <c r="L58" s="121">
        <f t="shared" si="14"/>
        <v>3586.528308</v>
      </c>
    </row>
    <row r="59" spans="2:12" ht="12.75">
      <c r="B59" s="26" t="s">
        <v>6</v>
      </c>
      <c r="C59" s="21">
        <v>251.50896800000004</v>
      </c>
      <c r="D59" s="37">
        <v>228.84583600000002</v>
      </c>
      <c r="E59" s="37">
        <v>433.02914499999997</v>
      </c>
      <c r="F59" s="41">
        <v>400.149982</v>
      </c>
      <c r="G59" s="41">
        <v>428.45817999999997</v>
      </c>
      <c r="H59" s="41">
        <v>393.194725</v>
      </c>
      <c r="I59" s="102">
        <v>387.01164700000004</v>
      </c>
      <c r="J59" s="102">
        <v>355.38910899999996</v>
      </c>
      <c r="K59" s="41">
        <f t="shared" si="14"/>
        <v>1500.0079400000002</v>
      </c>
      <c r="L59" s="121">
        <f t="shared" si="14"/>
        <v>1377.5796520000001</v>
      </c>
    </row>
    <row r="60" spans="2:12" ht="12.75">
      <c r="B60" s="26" t="s">
        <v>7</v>
      </c>
      <c r="C60" s="21">
        <v>1278.422166</v>
      </c>
      <c r="D60" s="37">
        <v>1215.76369</v>
      </c>
      <c r="E60" s="37">
        <v>1184.0221729999998</v>
      </c>
      <c r="F60" s="41">
        <v>1126.682715</v>
      </c>
      <c r="G60" s="41">
        <v>786.051309</v>
      </c>
      <c r="H60" s="41">
        <v>736.545256</v>
      </c>
      <c r="I60" s="102">
        <v>1224.7142689999998</v>
      </c>
      <c r="J60" s="102">
        <v>1164.144919</v>
      </c>
      <c r="K60" s="41">
        <f t="shared" si="14"/>
        <v>4473.209916999999</v>
      </c>
      <c r="L60" s="121">
        <f t="shared" si="14"/>
        <v>4243.136579999999</v>
      </c>
    </row>
    <row r="61" spans="2:12" ht="13.5" thickBot="1">
      <c r="B61" s="27" t="s">
        <v>64</v>
      </c>
      <c r="C61" s="39">
        <f>SUM(C56:C60)</f>
        <v>13598.966502000001</v>
      </c>
      <c r="D61" s="39">
        <f>SUM(D56:D60)</f>
        <v>13114.131015</v>
      </c>
      <c r="E61" s="39">
        <f>SUM(E56:E60)</f>
        <v>10908.402594000001</v>
      </c>
      <c r="F61" s="39">
        <f>SUM(F56:F60)</f>
        <v>10480.275719000001</v>
      </c>
      <c r="G61" s="39">
        <f aca="true" t="shared" si="15" ref="G61:L61">SUM(G56:G60)</f>
        <v>11286.254714</v>
      </c>
      <c r="H61" s="39">
        <f t="shared" si="15"/>
        <v>10812.458837999999</v>
      </c>
      <c r="I61" s="39">
        <f t="shared" si="15"/>
        <v>12449.18043</v>
      </c>
      <c r="J61" s="39">
        <f t="shared" si="15"/>
        <v>11967.56502</v>
      </c>
      <c r="K61" s="39">
        <f t="shared" si="15"/>
        <v>48242.804240000005</v>
      </c>
      <c r="L61" s="122">
        <f t="shared" si="15"/>
        <v>46374.430592</v>
      </c>
    </row>
    <row r="62" spans="2:12" ht="12.75">
      <c r="B62" s="32">
        <v>2016</v>
      </c>
      <c r="C62" s="182" t="s">
        <v>38</v>
      </c>
      <c r="D62" s="182"/>
      <c r="E62" s="182" t="s">
        <v>39</v>
      </c>
      <c r="F62" s="182"/>
      <c r="G62" s="182" t="s">
        <v>40</v>
      </c>
      <c r="H62" s="182"/>
      <c r="I62" s="182" t="s">
        <v>41</v>
      </c>
      <c r="J62" s="182"/>
      <c r="K62" s="180" t="s">
        <v>42</v>
      </c>
      <c r="L62" s="181"/>
    </row>
    <row r="63" spans="2:12" ht="21" customHeight="1">
      <c r="B63" s="26" t="s">
        <v>3</v>
      </c>
      <c r="C63" s="92">
        <v>9985.050957</v>
      </c>
      <c r="D63" s="37">
        <v>9768.246553</v>
      </c>
      <c r="E63" s="37">
        <v>7992</v>
      </c>
      <c r="F63" s="37">
        <v>7770</v>
      </c>
      <c r="G63" s="37">
        <v>8190.586456</v>
      </c>
      <c r="H63" s="37">
        <v>7947.832437</v>
      </c>
      <c r="I63" s="102">
        <v>9578.830214</v>
      </c>
      <c r="J63" s="102">
        <v>9370.370262</v>
      </c>
      <c r="K63" s="41">
        <f aca="true" t="shared" si="16" ref="K63:L67">C63+E63+G63+I63</f>
        <v>35746.467627</v>
      </c>
      <c r="L63" s="123">
        <f t="shared" si="16"/>
        <v>34856.449252000006</v>
      </c>
    </row>
    <row r="64" spans="2:12" ht="12.75">
      <c r="B64" s="26" t="s">
        <v>4</v>
      </c>
      <c r="C64" s="92">
        <v>3012.7140360000003</v>
      </c>
      <c r="D64" s="37">
        <v>2840.5455829999996</v>
      </c>
      <c r="E64" s="37">
        <v>1732</v>
      </c>
      <c r="F64" s="37">
        <v>1616</v>
      </c>
      <c r="G64" s="41">
        <v>505.240056</v>
      </c>
      <c r="H64" s="41">
        <v>445.30207199999995</v>
      </c>
      <c r="I64" s="102">
        <v>1806.6613320000001</v>
      </c>
      <c r="J64" s="102">
        <v>1682.2247350000002</v>
      </c>
      <c r="K64" s="41">
        <f t="shared" si="16"/>
        <v>7056.615424</v>
      </c>
      <c r="L64" s="121">
        <f t="shared" si="16"/>
        <v>6584.072389999999</v>
      </c>
    </row>
    <row r="65" spans="2:12" ht="12.75">
      <c r="B65" s="26" t="s">
        <v>5</v>
      </c>
      <c r="C65" s="21">
        <v>1006.58606</v>
      </c>
      <c r="D65" s="37">
        <v>941.081373</v>
      </c>
      <c r="E65" s="37">
        <v>1135</v>
      </c>
      <c r="F65" s="41">
        <v>1068</v>
      </c>
      <c r="G65" s="41">
        <v>1655.113019</v>
      </c>
      <c r="H65" s="41">
        <v>1552.2556829999999</v>
      </c>
      <c r="I65" s="102">
        <v>1509.066035</v>
      </c>
      <c r="J65" s="102">
        <v>1402.471605</v>
      </c>
      <c r="K65" s="41">
        <f t="shared" si="16"/>
        <v>5305.765114</v>
      </c>
      <c r="L65" s="121">
        <f t="shared" si="16"/>
        <v>4963.808661</v>
      </c>
    </row>
    <row r="66" spans="2:12" ht="12.75">
      <c r="B66" s="26" t="s">
        <v>6</v>
      </c>
      <c r="C66" s="21">
        <v>317.835693</v>
      </c>
      <c r="D66" s="37">
        <v>291.754726</v>
      </c>
      <c r="E66" s="37">
        <v>480</v>
      </c>
      <c r="F66" s="41">
        <v>445</v>
      </c>
      <c r="G66" s="41">
        <v>317.66855400000003</v>
      </c>
      <c r="H66" s="41">
        <v>291.291018</v>
      </c>
      <c r="I66" s="102">
        <v>441.642284</v>
      </c>
      <c r="J66" s="102">
        <v>404.127846</v>
      </c>
      <c r="K66" s="41">
        <f t="shared" si="16"/>
        <v>1557.146531</v>
      </c>
      <c r="L66" s="121">
        <f t="shared" si="16"/>
        <v>1432.1735899999999</v>
      </c>
    </row>
    <row r="67" spans="2:12" ht="12.75">
      <c r="B67" s="26" t="s">
        <v>7</v>
      </c>
      <c r="C67" s="21">
        <v>1168.806282</v>
      </c>
      <c r="D67" s="37">
        <v>1107.533303</v>
      </c>
      <c r="E67" s="37">
        <v>1184</v>
      </c>
      <c r="F67" s="41">
        <v>1125</v>
      </c>
      <c r="G67" s="41">
        <v>1229.342968</v>
      </c>
      <c r="H67" s="41">
        <v>1163.966956</v>
      </c>
      <c r="I67" s="102">
        <v>1282.042317</v>
      </c>
      <c r="J67" s="102">
        <v>1216.668768</v>
      </c>
      <c r="K67" s="41">
        <f t="shared" si="16"/>
        <v>4864.191567</v>
      </c>
      <c r="L67" s="121">
        <f t="shared" si="16"/>
        <v>4613.169027</v>
      </c>
    </row>
    <row r="68" spans="2:12" ht="13.5" thickBot="1">
      <c r="B68" s="27" t="s">
        <v>64</v>
      </c>
      <c r="C68" s="39">
        <f>SUM(C63:C67)</f>
        <v>15490.993027999999</v>
      </c>
      <c r="D68" s="39">
        <f>SUM(D63:D67)</f>
        <v>14949.161538</v>
      </c>
      <c r="E68" s="39">
        <v>12524</v>
      </c>
      <c r="F68" s="39">
        <v>12024</v>
      </c>
      <c r="G68" s="39">
        <f aca="true" t="shared" si="17" ref="G68:L68">SUM(G63:G67)</f>
        <v>11897.951053</v>
      </c>
      <c r="H68" s="39">
        <f t="shared" si="17"/>
        <v>11400.648165999999</v>
      </c>
      <c r="I68" s="39">
        <f t="shared" si="17"/>
        <v>14618.242181999998</v>
      </c>
      <c r="J68" s="39">
        <f t="shared" si="17"/>
        <v>14075.863216</v>
      </c>
      <c r="K68" s="39">
        <f t="shared" si="17"/>
        <v>54530.186262999996</v>
      </c>
      <c r="L68" s="122">
        <f t="shared" si="17"/>
        <v>52449.67292000001</v>
      </c>
    </row>
    <row r="69" spans="2:12" ht="12.75">
      <c r="B69" s="31">
        <v>2015</v>
      </c>
      <c r="C69" s="182" t="s">
        <v>38</v>
      </c>
      <c r="D69" s="182"/>
      <c r="E69" s="182" t="s">
        <v>39</v>
      </c>
      <c r="F69" s="182"/>
      <c r="G69" s="182" t="s">
        <v>40</v>
      </c>
      <c r="H69" s="182"/>
      <c r="I69" s="182" t="s">
        <v>41</v>
      </c>
      <c r="J69" s="182"/>
      <c r="K69" s="180" t="s">
        <v>42</v>
      </c>
      <c r="L69" s="181"/>
    </row>
    <row r="70" spans="2:12" ht="21" customHeight="1">
      <c r="B70" s="26" t="s">
        <v>3</v>
      </c>
      <c r="C70" s="92">
        <v>7742.354534</v>
      </c>
      <c r="D70" s="37">
        <v>7553.771315</v>
      </c>
      <c r="E70" s="37">
        <v>7940.832502</v>
      </c>
      <c r="F70" s="37">
        <v>7731.170488</v>
      </c>
      <c r="G70" s="37">
        <v>8269</v>
      </c>
      <c r="H70" s="37">
        <v>8036</v>
      </c>
      <c r="I70" s="102">
        <v>8883</v>
      </c>
      <c r="J70" s="102">
        <v>8675</v>
      </c>
      <c r="K70" s="41">
        <v>32836</v>
      </c>
      <c r="L70" s="123">
        <v>31997</v>
      </c>
    </row>
    <row r="71" spans="2:12" ht="12.75">
      <c r="B71" s="26" t="s">
        <v>4</v>
      </c>
      <c r="C71" s="92">
        <v>2788.9283880000003</v>
      </c>
      <c r="D71" s="37">
        <v>2623.759467</v>
      </c>
      <c r="E71" s="37">
        <v>1650.576492</v>
      </c>
      <c r="F71" s="37">
        <v>1531.317521</v>
      </c>
      <c r="G71" s="37">
        <v>1195</v>
      </c>
      <c r="H71" s="37">
        <v>1084</v>
      </c>
      <c r="I71" s="102">
        <v>3337</v>
      </c>
      <c r="J71" s="102">
        <v>3136</v>
      </c>
      <c r="K71" s="41">
        <v>8971</v>
      </c>
      <c r="L71" s="121">
        <f>D71+F71+H71+J71</f>
        <v>8375.076988</v>
      </c>
    </row>
    <row r="72" spans="2:12" ht="12.75">
      <c r="B72" s="26" t="s">
        <v>5</v>
      </c>
      <c r="C72" s="21">
        <v>1209.811656</v>
      </c>
      <c r="D72" s="37">
        <v>1134.9323020000002</v>
      </c>
      <c r="E72" s="37">
        <v>1199.672697</v>
      </c>
      <c r="F72" s="37">
        <v>1127.859855</v>
      </c>
      <c r="G72" s="41">
        <v>1360</v>
      </c>
      <c r="H72" s="41">
        <v>1282</v>
      </c>
      <c r="I72" s="102">
        <v>1129</v>
      </c>
      <c r="J72" s="102">
        <v>1056</v>
      </c>
      <c r="K72" s="41">
        <v>4899</v>
      </c>
      <c r="L72" s="121">
        <f>D72+F72+H72+J72</f>
        <v>4600.792157</v>
      </c>
    </row>
    <row r="73" spans="2:12" ht="12.75">
      <c r="B73" s="26" t="s">
        <v>6</v>
      </c>
      <c r="C73" s="21">
        <v>628.362157</v>
      </c>
      <c r="D73" s="37">
        <v>583.481321</v>
      </c>
      <c r="E73" s="37">
        <v>397.512077</v>
      </c>
      <c r="F73" s="37">
        <v>368.841633</v>
      </c>
      <c r="G73" s="41">
        <v>467</v>
      </c>
      <c r="H73" s="41">
        <v>433</v>
      </c>
      <c r="I73" s="102">
        <v>456</v>
      </c>
      <c r="J73" s="102">
        <v>421</v>
      </c>
      <c r="K73" s="41">
        <v>1950</v>
      </c>
      <c r="L73" s="121">
        <v>1807</v>
      </c>
    </row>
    <row r="74" spans="2:12" ht="12.75">
      <c r="B74" s="26" t="s">
        <v>7</v>
      </c>
      <c r="C74" s="21">
        <v>1337.2278469999999</v>
      </c>
      <c r="D74" s="37">
        <v>1270.229273</v>
      </c>
      <c r="E74" s="37">
        <v>1264.684787</v>
      </c>
      <c r="F74" s="37">
        <v>1203.039013</v>
      </c>
      <c r="G74" s="41">
        <v>1172</v>
      </c>
      <c r="H74" s="41">
        <v>1115</v>
      </c>
      <c r="I74" s="102">
        <v>1337</v>
      </c>
      <c r="J74" s="102">
        <v>1272</v>
      </c>
      <c r="K74" s="41">
        <v>5111</v>
      </c>
      <c r="L74" s="121">
        <v>4860</v>
      </c>
    </row>
    <row r="75" spans="2:12" ht="13.5" thickBot="1">
      <c r="B75" s="27" t="s">
        <v>54</v>
      </c>
      <c r="C75" s="39">
        <f aca="true" t="shared" si="18" ref="C75:H75">SUM(C70:C74)</f>
        <v>13706.684582</v>
      </c>
      <c r="D75" s="39">
        <f t="shared" si="18"/>
        <v>13166.173678</v>
      </c>
      <c r="E75" s="39">
        <f t="shared" si="18"/>
        <v>12453.278554999999</v>
      </c>
      <c r="F75" s="39">
        <f t="shared" si="18"/>
        <v>11962.22851</v>
      </c>
      <c r="G75" s="39">
        <v>12464</v>
      </c>
      <c r="H75" s="39">
        <f t="shared" si="18"/>
        <v>11950</v>
      </c>
      <c r="I75" s="39">
        <v>15142</v>
      </c>
      <c r="J75" s="39">
        <v>14561</v>
      </c>
      <c r="K75" s="39">
        <v>53766</v>
      </c>
      <c r="L75" s="122">
        <f>SUM(L70:L74)</f>
        <v>51639.869145000004</v>
      </c>
    </row>
    <row r="76" spans="2:12" ht="12.75">
      <c r="B76" s="31">
        <v>2014</v>
      </c>
      <c r="C76" s="182" t="s">
        <v>38</v>
      </c>
      <c r="D76" s="182"/>
      <c r="E76" s="182" t="s">
        <v>39</v>
      </c>
      <c r="F76" s="182"/>
      <c r="G76" s="182" t="s">
        <v>40</v>
      </c>
      <c r="H76" s="182"/>
      <c r="I76" s="182" t="s">
        <v>41</v>
      </c>
      <c r="J76" s="182"/>
      <c r="K76" s="180" t="s">
        <v>42</v>
      </c>
      <c r="L76" s="181"/>
    </row>
    <row r="77" spans="2:12" ht="21" customHeight="1">
      <c r="B77" s="26" t="s">
        <v>3</v>
      </c>
      <c r="C77" s="92">
        <v>10968.645739</v>
      </c>
      <c r="D77" s="37">
        <v>10767.536919</v>
      </c>
      <c r="E77" s="37">
        <v>9047.463330999999</v>
      </c>
      <c r="F77" s="37">
        <v>8848.153326</v>
      </c>
      <c r="G77" s="37">
        <v>7907.154887999999</v>
      </c>
      <c r="H77" s="37">
        <v>7687.316621</v>
      </c>
      <c r="I77" s="102">
        <v>9962.665755</v>
      </c>
      <c r="J77" s="102">
        <v>9739.875262</v>
      </c>
      <c r="K77" s="41">
        <f aca="true" t="shared" si="19" ref="K77:L81">C77+E77+G77+I77</f>
        <v>37885.929713</v>
      </c>
      <c r="L77" s="123">
        <f t="shared" si="19"/>
        <v>37042.882128</v>
      </c>
    </row>
    <row r="78" spans="2:12" ht="12.75">
      <c r="B78" s="26" t="s">
        <v>4</v>
      </c>
      <c r="C78" s="92">
        <v>3075.4495800000004</v>
      </c>
      <c r="D78" s="37">
        <v>2914.824137</v>
      </c>
      <c r="E78" s="37">
        <v>1922.1310079999998</v>
      </c>
      <c r="F78" s="37">
        <v>1812.595746</v>
      </c>
      <c r="G78" s="37">
        <v>877.449852</v>
      </c>
      <c r="H78" s="37">
        <v>808.863135</v>
      </c>
      <c r="I78" s="102">
        <v>3173.7578040000003</v>
      </c>
      <c r="J78" s="102">
        <v>2999.3413929999997</v>
      </c>
      <c r="K78" s="41">
        <f t="shared" si="19"/>
        <v>9048.788244000001</v>
      </c>
      <c r="L78" s="121">
        <f t="shared" si="19"/>
        <v>8535.624411</v>
      </c>
    </row>
    <row r="79" spans="2:12" ht="12.75">
      <c r="B79" s="26" t="s">
        <v>5</v>
      </c>
      <c r="C79" s="21">
        <v>1200.781088</v>
      </c>
      <c r="D79" s="37">
        <v>1125.336645</v>
      </c>
      <c r="E79" s="37">
        <v>1123.0704719999999</v>
      </c>
      <c r="F79" s="37">
        <v>1053.4975180000001</v>
      </c>
      <c r="G79" s="41">
        <v>1323.703568</v>
      </c>
      <c r="H79" s="41">
        <v>1244.234893</v>
      </c>
      <c r="I79" s="102">
        <v>1320.991649</v>
      </c>
      <c r="J79" s="102">
        <v>1239.14002</v>
      </c>
      <c r="K79" s="41">
        <f t="shared" si="19"/>
        <v>4968.546777</v>
      </c>
      <c r="L79" s="121">
        <f t="shared" si="19"/>
        <v>4662.209076</v>
      </c>
    </row>
    <row r="80" spans="2:12" ht="12.75">
      <c r="B80" s="26" t="s">
        <v>6</v>
      </c>
      <c r="C80" s="21">
        <v>355.189024</v>
      </c>
      <c r="D80" s="37">
        <v>325.916611</v>
      </c>
      <c r="E80" s="37">
        <v>406.652998</v>
      </c>
      <c r="F80" s="37">
        <v>377.37321199999997</v>
      </c>
      <c r="G80" s="41">
        <v>431.978967</v>
      </c>
      <c r="H80" s="41">
        <v>399.93229900000006</v>
      </c>
      <c r="I80" s="102">
        <v>519.605604</v>
      </c>
      <c r="J80" s="102">
        <v>482.028623</v>
      </c>
      <c r="K80" s="41">
        <f t="shared" si="19"/>
        <v>1713.4265930000001</v>
      </c>
      <c r="L80" s="121">
        <f t="shared" si="19"/>
        <v>1585.250745</v>
      </c>
    </row>
    <row r="81" spans="2:12" ht="12.75">
      <c r="B81" s="26" t="s">
        <v>7</v>
      </c>
      <c r="C81" s="21">
        <v>1154.1376289999998</v>
      </c>
      <c r="D81" s="37">
        <v>1086.298926</v>
      </c>
      <c r="E81" s="37">
        <v>1452.3785850000002</v>
      </c>
      <c r="F81" s="37">
        <v>1383.158695</v>
      </c>
      <c r="G81" s="41">
        <v>1486.899506</v>
      </c>
      <c r="H81" s="41">
        <v>1417.335902</v>
      </c>
      <c r="I81" s="102">
        <v>1527.582168</v>
      </c>
      <c r="J81" s="102">
        <v>1457.178976</v>
      </c>
      <c r="K81" s="41">
        <f t="shared" si="19"/>
        <v>5620.997888</v>
      </c>
      <c r="L81" s="121">
        <f t="shared" si="19"/>
        <v>5343.972499</v>
      </c>
    </row>
    <row r="82" spans="2:12" ht="13.5" thickBot="1">
      <c r="B82" s="27" t="s">
        <v>54</v>
      </c>
      <c r="C82" s="39">
        <v>16754.20306</v>
      </c>
      <c r="D82" s="39">
        <v>16219.913238</v>
      </c>
      <c r="E82" s="39">
        <v>13951.696393999999</v>
      </c>
      <c r="F82" s="39">
        <v>13474.778497</v>
      </c>
      <c r="G82" s="39">
        <v>12027.186780999999</v>
      </c>
      <c r="H82" s="39">
        <v>11557.682850000001</v>
      </c>
      <c r="I82" s="39">
        <f>SUM(I77:I81)</f>
        <v>16504.60298</v>
      </c>
      <c r="J82" s="39">
        <f>SUM(J77:J81)</f>
        <v>15917.564274</v>
      </c>
      <c r="K82" s="39">
        <f>SUM(K77:K81)</f>
        <v>59237.68921499999</v>
      </c>
      <c r="L82" s="122">
        <f>SUM(L77:L81)</f>
        <v>57169.938858999994</v>
      </c>
    </row>
    <row r="83" spans="2:12" ht="12.75">
      <c r="B83" s="31">
        <v>2013</v>
      </c>
      <c r="C83" s="179" t="s">
        <v>38</v>
      </c>
      <c r="D83" s="179"/>
      <c r="E83" s="179" t="s">
        <v>39</v>
      </c>
      <c r="F83" s="179"/>
      <c r="G83" s="179" t="s">
        <v>40</v>
      </c>
      <c r="H83" s="179"/>
      <c r="I83" s="179" t="s">
        <v>41</v>
      </c>
      <c r="J83" s="179"/>
      <c r="K83" s="180" t="s">
        <v>42</v>
      </c>
      <c r="L83" s="181"/>
    </row>
    <row r="84" spans="2:12" ht="21" customHeight="1">
      <c r="B84" s="26" t="s">
        <v>3</v>
      </c>
      <c r="C84" s="92">
        <v>10601.825192</v>
      </c>
      <c r="D84" s="37">
        <v>10387.375195</v>
      </c>
      <c r="E84" s="37">
        <v>9338.599601</v>
      </c>
      <c r="F84" s="37">
        <v>9119.499728</v>
      </c>
      <c r="G84" s="37">
        <v>9067.924107</v>
      </c>
      <c r="H84" s="37">
        <v>8835.114315</v>
      </c>
      <c r="I84" s="102">
        <v>10842.083938</v>
      </c>
      <c r="J84" s="102">
        <v>10632.436453</v>
      </c>
      <c r="K84" s="41">
        <f aca="true" t="shared" si="20" ref="K84:L88">C84+E84+G84+I84</f>
        <v>39850.43283799999</v>
      </c>
      <c r="L84" s="123">
        <f t="shared" si="20"/>
        <v>38974.425691000004</v>
      </c>
    </row>
    <row r="85" spans="2:12" ht="12.75">
      <c r="B85" s="26" t="s">
        <v>4</v>
      </c>
      <c r="C85" s="92">
        <v>3272.258088</v>
      </c>
      <c r="D85" s="37">
        <v>3096.48414</v>
      </c>
      <c r="E85" s="37">
        <v>1920.01104</v>
      </c>
      <c r="F85" s="37">
        <v>1807.4966819999997</v>
      </c>
      <c r="G85" s="37">
        <v>1438.8816239999999</v>
      </c>
      <c r="H85" s="37">
        <v>1342.587342</v>
      </c>
      <c r="I85" s="102">
        <v>3389.007384</v>
      </c>
      <c r="J85" s="102">
        <v>3216.5505000000003</v>
      </c>
      <c r="K85" s="41">
        <f t="shared" si="20"/>
        <v>10020.158136</v>
      </c>
      <c r="L85" s="121">
        <f t="shared" si="20"/>
        <v>9463.118664</v>
      </c>
    </row>
    <row r="86" spans="2:12" ht="12.75">
      <c r="B86" s="26" t="s">
        <v>5</v>
      </c>
      <c r="C86" s="21">
        <v>1257.3841160000002</v>
      </c>
      <c r="D86" s="37">
        <v>1180.77869</v>
      </c>
      <c r="E86" s="37">
        <v>1283.7443130000001</v>
      </c>
      <c r="F86" s="37">
        <v>1208.627175</v>
      </c>
      <c r="G86" s="41">
        <v>1574.2269139999999</v>
      </c>
      <c r="H86" s="41">
        <v>1480.5113350000001</v>
      </c>
      <c r="I86" s="102">
        <v>1195.3216969999999</v>
      </c>
      <c r="J86" s="102">
        <v>1110.299696</v>
      </c>
      <c r="K86" s="41">
        <f t="shared" si="20"/>
        <v>5310.6770400000005</v>
      </c>
      <c r="L86" s="121">
        <f t="shared" si="20"/>
        <v>4980.216896</v>
      </c>
    </row>
    <row r="87" spans="2:12" ht="12.75">
      <c r="B87" s="26" t="s">
        <v>6</v>
      </c>
      <c r="C87" s="21">
        <v>570.5240309999999</v>
      </c>
      <c r="D87" s="37">
        <v>527.437179</v>
      </c>
      <c r="E87" s="37">
        <v>485.019265</v>
      </c>
      <c r="F87" s="37">
        <v>449.101895</v>
      </c>
      <c r="G87" s="41">
        <v>516.651881</v>
      </c>
      <c r="H87" s="41">
        <v>476.880588</v>
      </c>
      <c r="I87" s="102">
        <v>457.95150399999994</v>
      </c>
      <c r="J87" s="102">
        <v>421.638196</v>
      </c>
      <c r="K87" s="41">
        <f t="shared" si="20"/>
        <v>2030.1466809999997</v>
      </c>
      <c r="L87" s="121">
        <f t="shared" si="20"/>
        <v>1875.0578580000001</v>
      </c>
    </row>
    <row r="88" spans="2:12" ht="12.75">
      <c r="B88" s="26" t="s">
        <v>7</v>
      </c>
      <c r="C88" s="21">
        <v>1390.306027</v>
      </c>
      <c r="D88" s="37">
        <v>1321.064157</v>
      </c>
      <c r="E88" s="37">
        <v>1444.327518</v>
      </c>
      <c r="F88" s="37">
        <v>1377.064211</v>
      </c>
      <c r="G88" s="41">
        <v>1459.272506</v>
      </c>
      <c r="H88" s="41">
        <v>1388.147757</v>
      </c>
      <c r="I88" s="102">
        <v>1489.8182109999998</v>
      </c>
      <c r="J88" s="102">
        <v>1421.6869769999998</v>
      </c>
      <c r="K88" s="41">
        <f t="shared" si="20"/>
        <v>5783.724262</v>
      </c>
      <c r="L88" s="121">
        <f t="shared" si="20"/>
        <v>5507.963102</v>
      </c>
    </row>
    <row r="89" spans="2:12" ht="13.5" thickBot="1">
      <c r="B89" s="27" t="s">
        <v>54</v>
      </c>
      <c r="C89" s="39">
        <f aca="true" t="shared" si="21" ref="C89:H89">SUM(C84:C88)</f>
        <v>17092.297454</v>
      </c>
      <c r="D89" s="39">
        <f t="shared" si="21"/>
        <v>16513.139361</v>
      </c>
      <c r="E89" s="39">
        <f t="shared" si="21"/>
        <v>14471.701737</v>
      </c>
      <c r="F89" s="39">
        <f t="shared" si="21"/>
        <v>13961.789690999998</v>
      </c>
      <c r="G89" s="39">
        <f t="shared" si="21"/>
        <v>14056.957031999998</v>
      </c>
      <c r="H89" s="39">
        <f t="shared" si="21"/>
        <v>13523.241337000001</v>
      </c>
      <c r="I89" s="39">
        <f>SUM(I84:I88)</f>
        <v>17374.182734</v>
      </c>
      <c r="J89" s="39">
        <f>SUM(J84:J88)</f>
        <v>16802.611822</v>
      </c>
      <c r="K89" s="39">
        <f>SUM(K84:K88)</f>
        <v>62995.13895699999</v>
      </c>
      <c r="L89" s="122">
        <f>SUM(L84:L88)</f>
        <v>60800.782211000005</v>
      </c>
    </row>
    <row r="90" spans="2:12" ht="12.75">
      <c r="B90" s="31">
        <v>2012</v>
      </c>
      <c r="C90" s="179" t="s">
        <v>38</v>
      </c>
      <c r="D90" s="179"/>
      <c r="E90" s="179" t="s">
        <v>39</v>
      </c>
      <c r="F90" s="179"/>
      <c r="G90" s="179" t="s">
        <v>40</v>
      </c>
      <c r="H90" s="179"/>
      <c r="I90" s="179" t="s">
        <v>41</v>
      </c>
      <c r="J90" s="179"/>
      <c r="K90" s="180" t="s">
        <v>42</v>
      </c>
      <c r="L90" s="181"/>
    </row>
    <row r="91" spans="2:12" ht="21" customHeight="1">
      <c r="B91" s="26" t="s">
        <v>3</v>
      </c>
      <c r="C91" s="92">
        <v>11186.224307999999</v>
      </c>
      <c r="D91" s="37">
        <v>10974.351919</v>
      </c>
      <c r="E91" s="37">
        <v>9034.653609</v>
      </c>
      <c r="F91" s="37">
        <v>8817.372648</v>
      </c>
      <c r="G91" s="37">
        <v>9325.306845</v>
      </c>
      <c r="H91" s="37">
        <v>9095.496918</v>
      </c>
      <c r="I91" s="102">
        <v>10420.507189</v>
      </c>
      <c r="J91" s="102">
        <v>10207.752249</v>
      </c>
      <c r="K91" s="59">
        <v>39966.691951</v>
      </c>
      <c r="L91" s="124">
        <v>39094.973734</v>
      </c>
    </row>
    <row r="92" spans="2:12" ht="12.75">
      <c r="B92" s="26" t="s">
        <v>4</v>
      </c>
      <c r="C92" s="92">
        <v>3253.041792</v>
      </c>
      <c r="D92" s="37">
        <v>3072.964539</v>
      </c>
      <c r="E92" s="37">
        <v>2210.566119</v>
      </c>
      <c r="F92" s="37">
        <v>2083.2132039999997</v>
      </c>
      <c r="G92" s="37">
        <v>1871.11944</v>
      </c>
      <c r="H92" s="37">
        <v>1761.150923</v>
      </c>
      <c r="I92" s="102">
        <v>3403.6200719999997</v>
      </c>
      <c r="J92" s="102">
        <v>3229.6761500000002</v>
      </c>
      <c r="K92" s="59">
        <v>10738.347423</v>
      </c>
      <c r="L92" s="125">
        <v>10147.004816</v>
      </c>
    </row>
    <row r="93" spans="2:12" ht="12.75">
      <c r="B93" s="26" t="s">
        <v>5</v>
      </c>
      <c r="C93" s="21">
        <v>1286.2518679999998</v>
      </c>
      <c r="D93" s="37">
        <v>1203.48748</v>
      </c>
      <c r="E93" s="37">
        <v>1151.372281</v>
      </c>
      <c r="F93" s="37">
        <v>1080.911247</v>
      </c>
      <c r="G93" s="41">
        <v>1587.07052</v>
      </c>
      <c r="H93" s="41">
        <v>1489.359495</v>
      </c>
      <c r="I93" s="102">
        <v>1160.68606</v>
      </c>
      <c r="J93" s="102">
        <v>1074.162512</v>
      </c>
      <c r="K93" s="59">
        <v>5185.3807289999995</v>
      </c>
      <c r="L93" s="125">
        <v>4847.920733999999</v>
      </c>
    </row>
    <row r="94" spans="2:12" ht="12.75">
      <c r="B94" s="26" t="s">
        <v>6</v>
      </c>
      <c r="C94" s="21">
        <v>466.32515</v>
      </c>
      <c r="D94" s="37">
        <v>426.45332299999995</v>
      </c>
      <c r="E94" s="37">
        <v>438.575884</v>
      </c>
      <c r="F94" s="37">
        <v>402.23638700000004</v>
      </c>
      <c r="G94" s="41">
        <v>529.898387</v>
      </c>
      <c r="H94" s="41">
        <v>488.60104</v>
      </c>
      <c r="I94" s="102">
        <v>531.4173800000001</v>
      </c>
      <c r="J94" s="102">
        <v>492.24658500000004</v>
      </c>
      <c r="K94" s="59">
        <v>1966.216801</v>
      </c>
      <c r="L94" s="125">
        <v>1809.5373350000002</v>
      </c>
    </row>
    <row r="95" spans="2:12" ht="12.75">
      <c r="B95" s="26" t="s">
        <v>7</v>
      </c>
      <c r="C95" s="21">
        <v>1599.9515509999999</v>
      </c>
      <c r="D95" s="37">
        <v>1514.48181</v>
      </c>
      <c r="E95" s="37">
        <v>1541.536437</v>
      </c>
      <c r="F95" s="37">
        <v>1466.37162</v>
      </c>
      <c r="G95" s="41">
        <v>1603.330705</v>
      </c>
      <c r="H95" s="41">
        <v>1523.665451</v>
      </c>
      <c r="I95" s="102">
        <v>1600.5941559999999</v>
      </c>
      <c r="J95" s="102">
        <v>1520.2162640000001</v>
      </c>
      <c r="K95" s="59">
        <v>6345.412849</v>
      </c>
      <c r="L95" s="125">
        <v>6024.735145000001</v>
      </c>
    </row>
    <row r="96" spans="2:12" ht="13.5" thickBot="1">
      <c r="B96" s="27" t="s">
        <v>54</v>
      </c>
      <c r="C96" s="39">
        <f aca="true" t="shared" si="22" ref="C96:H96">SUM(C91:C95)</f>
        <v>17791.794669</v>
      </c>
      <c r="D96" s="39">
        <f t="shared" si="22"/>
        <v>17191.739071</v>
      </c>
      <c r="E96" s="39">
        <f t="shared" si="22"/>
        <v>14376.70433</v>
      </c>
      <c r="F96" s="39">
        <f t="shared" si="22"/>
        <v>13850.105106</v>
      </c>
      <c r="G96" s="39">
        <f t="shared" si="22"/>
        <v>14916.725896999998</v>
      </c>
      <c r="H96" s="39">
        <f t="shared" si="22"/>
        <v>14358.273827</v>
      </c>
      <c r="I96" s="39">
        <f>SUM(I91:I95)</f>
        <v>17116.824857</v>
      </c>
      <c r="J96" s="39">
        <f>SUM(J91:J95)</f>
        <v>16524.053760000003</v>
      </c>
      <c r="K96" s="39">
        <f>SUM(K91:K95)</f>
        <v>64202.049753</v>
      </c>
      <c r="L96" s="122">
        <f>SUM(L91:L95)</f>
        <v>61924.171764</v>
      </c>
    </row>
    <row r="97" spans="2:12" ht="12.75">
      <c r="B97" s="26"/>
      <c r="C97" s="37"/>
      <c r="D97" s="37"/>
      <c r="E97" s="37"/>
      <c r="F97" s="37"/>
      <c r="G97" s="37"/>
      <c r="H97" s="37"/>
      <c r="I97" s="37"/>
      <c r="J97" s="37"/>
      <c r="K97" s="126"/>
      <c r="L97" s="127"/>
    </row>
    <row r="98" spans="2:12" ht="12.75">
      <c r="B98" s="31">
        <v>2011</v>
      </c>
      <c r="C98" s="179" t="s">
        <v>38</v>
      </c>
      <c r="D98" s="179"/>
      <c r="E98" s="179" t="s">
        <v>39</v>
      </c>
      <c r="F98" s="179"/>
      <c r="G98" s="179" t="s">
        <v>40</v>
      </c>
      <c r="H98" s="179"/>
      <c r="I98" s="179" t="s">
        <v>41</v>
      </c>
      <c r="J98" s="179"/>
      <c r="K98" s="179" t="s">
        <v>42</v>
      </c>
      <c r="L98" s="184"/>
    </row>
    <row r="99" spans="2:12" ht="21" customHeight="1">
      <c r="B99" s="26" t="s">
        <v>3</v>
      </c>
      <c r="C99" s="37">
        <v>9786</v>
      </c>
      <c r="D99" s="37">
        <v>9620</v>
      </c>
      <c r="E99" s="37">
        <v>8907</v>
      </c>
      <c r="F99" s="37">
        <v>8758</v>
      </c>
      <c r="G99" s="37">
        <v>9453</v>
      </c>
      <c r="H99" s="37">
        <v>9207</v>
      </c>
      <c r="I99" s="48">
        <v>10683</v>
      </c>
      <c r="J99" s="48">
        <v>10467</v>
      </c>
      <c r="K99" s="41">
        <f aca="true" t="shared" si="23" ref="K99:L103">C99+E99+G99+I99</f>
        <v>38829</v>
      </c>
      <c r="L99" s="123">
        <f>D99+F99+H99+J99</f>
        <v>38052</v>
      </c>
    </row>
    <row r="100" spans="2:12" ht="12.75">
      <c r="B100" s="26" t="s">
        <v>4</v>
      </c>
      <c r="C100" s="37">
        <v>3170</v>
      </c>
      <c r="D100" s="37">
        <v>2997</v>
      </c>
      <c r="E100" s="37">
        <v>2452</v>
      </c>
      <c r="F100" s="37">
        <v>2319</v>
      </c>
      <c r="G100" s="37">
        <v>2096</v>
      </c>
      <c r="H100" s="37">
        <v>1971</v>
      </c>
      <c r="I100" s="49">
        <v>3364</v>
      </c>
      <c r="J100" s="49">
        <v>3183</v>
      </c>
      <c r="K100" s="41">
        <f t="shared" si="23"/>
        <v>11082</v>
      </c>
      <c r="L100" s="121">
        <f t="shared" si="23"/>
        <v>10470</v>
      </c>
    </row>
    <row r="101" spans="2:12" ht="12.75">
      <c r="B101" s="26" t="s">
        <v>5</v>
      </c>
      <c r="C101" s="37">
        <v>1454</v>
      </c>
      <c r="D101" s="37">
        <v>1355</v>
      </c>
      <c r="E101" s="37">
        <v>1477</v>
      </c>
      <c r="F101" s="37">
        <v>1387</v>
      </c>
      <c r="G101" s="41">
        <v>1587</v>
      </c>
      <c r="H101" s="41">
        <v>1494</v>
      </c>
      <c r="I101" s="49">
        <v>1375</v>
      </c>
      <c r="J101" s="49">
        <v>1281</v>
      </c>
      <c r="K101" s="41">
        <f t="shared" si="23"/>
        <v>5893</v>
      </c>
      <c r="L101" s="121">
        <f>D101+F101+H101+J101</f>
        <v>5517</v>
      </c>
    </row>
    <row r="102" spans="2:12" ht="12.75">
      <c r="B102" s="26" t="s">
        <v>6</v>
      </c>
      <c r="C102" s="37">
        <v>426</v>
      </c>
      <c r="D102" s="37">
        <v>389</v>
      </c>
      <c r="E102" s="37">
        <v>442</v>
      </c>
      <c r="F102" s="37">
        <v>408</v>
      </c>
      <c r="G102" s="41">
        <v>435</v>
      </c>
      <c r="H102" s="41">
        <v>399</v>
      </c>
      <c r="I102" s="49">
        <v>506</v>
      </c>
      <c r="J102" s="49">
        <v>466</v>
      </c>
      <c r="K102" s="41">
        <f t="shared" si="23"/>
        <v>1809</v>
      </c>
      <c r="L102" s="121">
        <f>D102+F102+H102+J102</f>
        <v>1662</v>
      </c>
    </row>
    <row r="103" spans="2:12" ht="12.75">
      <c r="B103" s="26" t="s">
        <v>7</v>
      </c>
      <c r="C103" s="37">
        <v>1053</v>
      </c>
      <c r="D103" s="37">
        <v>984</v>
      </c>
      <c r="E103" s="37">
        <v>904.62</v>
      </c>
      <c r="F103" s="37">
        <v>939</v>
      </c>
      <c r="G103" s="41">
        <v>1277</v>
      </c>
      <c r="H103" s="41">
        <v>1368</v>
      </c>
      <c r="I103" s="49">
        <v>1619</v>
      </c>
      <c r="J103" s="49">
        <v>1537</v>
      </c>
      <c r="K103" s="41">
        <f t="shared" si="23"/>
        <v>4853.62</v>
      </c>
      <c r="L103" s="121">
        <f>D103+F103+H103+J103</f>
        <v>4828</v>
      </c>
    </row>
    <row r="104" spans="2:12" ht="13.5" thickBot="1">
      <c r="B104" s="27" t="s">
        <v>54</v>
      </c>
      <c r="C104" s="39">
        <f aca="true" t="shared" si="24" ref="C104:L104">SUM(C99:C103)</f>
        <v>15889</v>
      </c>
      <c r="D104" s="39">
        <f t="shared" si="24"/>
        <v>15345</v>
      </c>
      <c r="E104" s="39">
        <f t="shared" si="24"/>
        <v>14182.62</v>
      </c>
      <c r="F104" s="39">
        <f t="shared" si="24"/>
        <v>13811</v>
      </c>
      <c r="G104" s="39">
        <f t="shared" si="24"/>
        <v>14848</v>
      </c>
      <c r="H104" s="39">
        <f t="shared" si="24"/>
        <v>14439</v>
      </c>
      <c r="I104" s="39">
        <f t="shared" si="24"/>
        <v>17547</v>
      </c>
      <c r="J104" s="50" t="s">
        <v>55</v>
      </c>
      <c r="K104" s="39">
        <f t="shared" si="24"/>
        <v>62466.62</v>
      </c>
      <c r="L104" s="122">
        <f t="shared" si="24"/>
        <v>60529</v>
      </c>
    </row>
    <row r="105" spans="2:12" ht="12.75">
      <c r="B105" s="32">
        <v>2010</v>
      </c>
      <c r="C105" s="182" t="s">
        <v>38</v>
      </c>
      <c r="D105" s="182"/>
      <c r="E105" s="182" t="s">
        <v>39</v>
      </c>
      <c r="F105" s="182"/>
      <c r="G105" s="182" t="s">
        <v>40</v>
      </c>
      <c r="H105" s="182"/>
      <c r="I105" s="182" t="s">
        <v>41</v>
      </c>
      <c r="J105" s="182"/>
      <c r="K105" s="182" t="s">
        <v>42</v>
      </c>
      <c r="L105" s="183"/>
    </row>
    <row r="106" spans="2:12" ht="21" customHeight="1">
      <c r="B106" s="26" t="s">
        <v>3</v>
      </c>
      <c r="C106" s="37">
        <v>9922.756</v>
      </c>
      <c r="D106" s="37">
        <v>9756.801</v>
      </c>
      <c r="E106" s="37">
        <v>8266.5</v>
      </c>
      <c r="F106" s="38">
        <v>8083.6</v>
      </c>
      <c r="G106" s="37">
        <v>8584.3</v>
      </c>
      <c r="H106" s="37">
        <v>8387.81</v>
      </c>
      <c r="I106" s="37">
        <v>9849.362113</v>
      </c>
      <c r="J106" s="37">
        <v>9682.482696</v>
      </c>
      <c r="K106" s="41">
        <f aca="true" t="shared" si="25" ref="K106:L110">C106+E106+G106+I106</f>
        <v>36622.918113</v>
      </c>
      <c r="L106" s="123">
        <f t="shared" si="25"/>
        <v>35910.693695999995</v>
      </c>
    </row>
    <row r="107" spans="2:12" ht="12.75">
      <c r="B107" s="26" t="s">
        <v>4</v>
      </c>
      <c r="C107" s="37">
        <v>3123.252</v>
      </c>
      <c r="D107" s="37">
        <v>2950.671</v>
      </c>
      <c r="E107" s="37">
        <v>1718.7</v>
      </c>
      <c r="F107" s="37">
        <v>1607.3</v>
      </c>
      <c r="G107" s="37">
        <v>1494.2</v>
      </c>
      <c r="H107" s="37">
        <v>1390.45</v>
      </c>
      <c r="I107" s="5">
        <v>2951.548301</v>
      </c>
      <c r="J107" s="5">
        <v>2784.6584430000003</v>
      </c>
      <c r="K107" s="41">
        <f t="shared" si="25"/>
        <v>9287.700301</v>
      </c>
      <c r="L107" s="121">
        <f t="shared" si="25"/>
        <v>8733.079442999999</v>
      </c>
    </row>
    <row r="108" spans="2:13" ht="12.75">
      <c r="B108" s="26" t="s">
        <v>5</v>
      </c>
      <c r="C108" s="37">
        <v>975.779</v>
      </c>
      <c r="D108" s="37">
        <v>894.573</v>
      </c>
      <c r="E108" s="37">
        <v>688.7</v>
      </c>
      <c r="F108" s="37">
        <v>632.2</v>
      </c>
      <c r="G108" s="37">
        <v>1003.8</v>
      </c>
      <c r="H108" s="37">
        <v>964.64</v>
      </c>
      <c r="I108" s="5">
        <v>1443.946184</v>
      </c>
      <c r="J108" s="5">
        <v>1438.26154</v>
      </c>
      <c r="K108" s="41">
        <f t="shared" si="25"/>
        <v>4112.225184</v>
      </c>
      <c r="L108" s="121">
        <f t="shared" si="25"/>
        <v>3929.67454</v>
      </c>
      <c r="M108" s="41"/>
    </row>
    <row r="109" spans="2:13" ht="12.75">
      <c r="B109" s="26" t="s">
        <v>6</v>
      </c>
      <c r="C109" s="37">
        <v>569.36</v>
      </c>
      <c r="D109" s="37">
        <v>522.378</v>
      </c>
      <c r="E109" s="37">
        <v>422.8</v>
      </c>
      <c r="F109" s="37">
        <v>387.4</v>
      </c>
      <c r="G109" s="37">
        <v>487.6</v>
      </c>
      <c r="H109" s="37">
        <v>450.5</v>
      </c>
      <c r="I109" s="5">
        <v>448.198853</v>
      </c>
      <c r="J109" s="5">
        <v>413.881436</v>
      </c>
      <c r="K109" s="41">
        <f t="shared" si="25"/>
        <v>1927.958853</v>
      </c>
      <c r="L109" s="121">
        <f t="shared" si="25"/>
        <v>1774.159436</v>
      </c>
      <c r="M109" s="41"/>
    </row>
    <row r="110" spans="2:13" ht="12.75">
      <c r="B110" s="26" t="s">
        <v>7</v>
      </c>
      <c r="C110" s="37">
        <v>1136.189</v>
      </c>
      <c r="D110" s="37">
        <v>1069.594</v>
      </c>
      <c r="E110" s="37">
        <v>888.8</v>
      </c>
      <c r="F110" s="38">
        <v>835.1</v>
      </c>
      <c r="G110" s="37">
        <v>883.5</v>
      </c>
      <c r="H110" s="37">
        <v>829.12</v>
      </c>
      <c r="I110" s="5">
        <v>931.463434</v>
      </c>
      <c r="J110" s="5">
        <v>870.805051</v>
      </c>
      <c r="K110" s="41">
        <f t="shared" si="25"/>
        <v>3839.952434</v>
      </c>
      <c r="L110" s="121">
        <f t="shared" si="25"/>
        <v>3604.6190509999997</v>
      </c>
      <c r="M110" s="41"/>
    </row>
    <row r="111" spans="2:13" ht="13.5" thickBot="1">
      <c r="B111" s="27" t="s">
        <v>54</v>
      </c>
      <c r="C111" s="39">
        <f aca="true" t="shared" si="26" ref="C111:L111">SUM(C106:C110)</f>
        <v>15727.336000000001</v>
      </c>
      <c r="D111" s="39">
        <f t="shared" si="26"/>
        <v>15194.017</v>
      </c>
      <c r="E111" s="39">
        <f t="shared" si="26"/>
        <v>11985.5</v>
      </c>
      <c r="F111" s="39">
        <f t="shared" si="26"/>
        <v>11545.6</v>
      </c>
      <c r="G111" s="39">
        <f t="shared" si="26"/>
        <v>12453.4</v>
      </c>
      <c r="H111" s="39">
        <f t="shared" si="26"/>
        <v>12022.52</v>
      </c>
      <c r="I111" s="39">
        <f t="shared" si="26"/>
        <v>15624.518884999998</v>
      </c>
      <c r="J111" s="39">
        <f t="shared" si="26"/>
        <v>15190.089165999998</v>
      </c>
      <c r="K111" s="39">
        <f>SUM(K106:K110)</f>
        <v>55790.754884999995</v>
      </c>
      <c r="L111" s="122">
        <f t="shared" si="26"/>
        <v>53952.226166</v>
      </c>
      <c r="M111" s="41"/>
    </row>
    <row r="112" spans="2:12" ht="12.75">
      <c r="B112" s="26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5" spans="2:12" ht="12.75">
      <c r="B115" s="30" t="s">
        <v>47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8" s="103" customFormat="1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N116" s="20"/>
      <c r="O116" s="20"/>
      <c r="P116" s="20"/>
      <c r="Q116" s="20"/>
      <c r="R116" s="20"/>
    </row>
    <row r="117" spans="2:12" ht="26.25" thickBot="1">
      <c r="B117" s="163"/>
      <c r="C117" s="164" t="s">
        <v>44</v>
      </c>
      <c r="D117" s="164" t="s">
        <v>56</v>
      </c>
      <c r="E117" s="164" t="s">
        <v>44</v>
      </c>
      <c r="F117" s="164" t="s">
        <v>56</v>
      </c>
      <c r="G117" s="164" t="s">
        <v>44</v>
      </c>
      <c r="H117" s="164" t="s">
        <v>56</v>
      </c>
      <c r="I117" s="164" t="s">
        <v>44</v>
      </c>
      <c r="J117" s="164" t="s">
        <v>56</v>
      </c>
      <c r="K117" s="164" t="s">
        <v>44</v>
      </c>
      <c r="L117" s="173" t="s">
        <v>56</v>
      </c>
    </row>
    <row r="118" spans="2:12" ht="12.75">
      <c r="B118" s="31">
        <v>2024</v>
      </c>
      <c r="C118" s="180" t="s">
        <v>38</v>
      </c>
      <c r="D118" s="180"/>
      <c r="E118" s="180" t="s">
        <v>39</v>
      </c>
      <c r="F118" s="180"/>
      <c r="G118" s="180" t="s">
        <v>40</v>
      </c>
      <c r="H118" s="180"/>
      <c r="I118" s="180" t="s">
        <v>41</v>
      </c>
      <c r="J118" s="180"/>
      <c r="K118" s="180" t="s">
        <v>42</v>
      </c>
      <c r="L118" s="180"/>
    </row>
    <row r="119" spans="2:12" ht="12.75">
      <c r="B119" s="26" t="s">
        <v>3</v>
      </c>
      <c r="C119" s="132">
        <v>385.073</v>
      </c>
      <c r="D119" s="132">
        <v>378.96500000000003</v>
      </c>
      <c r="E119" s="134"/>
      <c r="F119" s="134"/>
      <c r="G119" s="135"/>
      <c r="H119" s="134"/>
      <c r="I119" s="135"/>
      <c r="J119" s="136"/>
      <c r="K119" s="137"/>
      <c r="L119" s="137"/>
    </row>
    <row r="120" spans="2:12" ht="12.75">
      <c r="B120" s="26" t="s">
        <v>4</v>
      </c>
      <c r="C120" s="134">
        <v>234.2785</v>
      </c>
      <c r="D120" s="134">
        <v>171.00032742599998</v>
      </c>
      <c r="E120" s="134"/>
      <c r="F120" s="134"/>
      <c r="G120" s="135"/>
      <c r="H120" s="134"/>
      <c r="I120" s="135"/>
      <c r="J120" s="136"/>
      <c r="K120" s="137"/>
      <c r="L120" s="137"/>
    </row>
    <row r="121" spans="2:12" ht="12.75">
      <c r="B121" s="26" t="s">
        <v>5</v>
      </c>
      <c r="C121" s="134">
        <v>163.60799999999998</v>
      </c>
      <c r="D121" s="134">
        <v>132.606494</v>
      </c>
      <c r="E121" s="134"/>
      <c r="F121" s="134"/>
      <c r="G121" s="135"/>
      <c r="H121" s="134"/>
      <c r="I121" s="135"/>
      <c r="J121" s="136"/>
      <c r="K121" s="137"/>
      <c r="L121" s="137"/>
    </row>
    <row r="122" spans="2:12" ht="12.75">
      <c r="B122" s="26" t="s">
        <v>6</v>
      </c>
      <c r="C122" s="134">
        <v>22.998999299999998</v>
      </c>
      <c r="D122" s="134">
        <v>12.922012299999999</v>
      </c>
      <c r="E122" s="134"/>
      <c r="F122" s="134"/>
      <c r="G122" s="135"/>
      <c r="H122" s="134"/>
      <c r="I122" s="135"/>
      <c r="J122" s="136"/>
      <c r="K122" s="137"/>
      <c r="L122" s="137"/>
    </row>
    <row r="123" spans="2:12" ht="12.75">
      <c r="B123" s="26" t="s">
        <v>7</v>
      </c>
      <c r="C123" s="134">
        <v>35.053</v>
      </c>
      <c r="D123" s="134">
        <v>21.225</v>
      </c>
      <c r="E123" s="134"/>
      <c r="F123" s="134"/>
      <c r="G123" s="135"/>
      <c r="H123" s="134"/>
      <c r="I123" s="135"/>
      <c r="J123" s="136"/>
      <c r="K123" s="137"/>
      <c r="L123" s="137"/>
    </row>
    <row r="124" spans="2:12" ht="13.5" thickBot="1">
      <c r="B124" s="175" t="s">
        <v>64</v>
      </c>
      <c r="C124" s="39">
        <f aca="true" t="shared" si="27" ref="C124:L124">SUM(C119:C123)</f>
        <v>841.0114993</v>
      </c>
      <c r="D124" s="39">
        <f t="shared" si="27"/>
        <v>716.7188337260001</v>
      </c>
      <c r="E124" s="39">
        <f t="shared" si="27"/>
        <v>0</v>
      </c>
      <c r="F124" s="39">
        <f t="shared" si="27"/>
        <v>0</v>
      </c>
      <c r="G124" s="39">
        <f t="shared" si="27"/>
        <v>0</v>
      </c>
      <c r="H124" s="39">
        <f t="shared" si="27"/>
        <v>0</v>
      </c>
      <c r="I124" s="39">
        <f t="shared" si="27"/>
        <v>0</v>
      </c>
      <c r="J124" s="24">
        <f t="shared" si="27"/>
        <v>0</v>
      </c>
      <c r="K124" s="39">
        <f t="shared" si="27"/>
        <v>0</v>
      </c>
      <c r="L124" s="39">
        <f t="shared" si="27"/>
        <v>0</v>
      </c>
    </row>
    <row r="125" spans="2:12" ht="12.75">
      <c r="B125" s="31">
        <v>2023</v>
      </c>
      <c r="C125" s="180" t="s">
        <v>38</v>
      </c>
      <c r="D125" s="180"/>
      <c r="E125" s="180" t="s">
        <v>39</v>
      </c>
      <c r="F125" s="180"/>
      <c r="G125" s="180" t="s">
        <v>40</v>
      </c>
      <c r="H125" s="180"/>
      <c r="I125" s="180" t="s">
        <v>41</v>
      </c>
      <c r="J125" s="180"/>
      <c r="K125" s="180" t="s">
        <v>42</v>
      </c>
      <c r="L125" s="180"/>
    </row>
    <row r="126" spans="2:12" ht="12.75">
      <c r="B126" s="26" t="s">
        <v>3</v>
      </c>
      <c r="C126" s="132">
        <v>338.99</v>
      </c>
      <c r="D126" s="132">
        <v>333.624</v>
      </c>
      <c r="E126" s="134">
        <v>151.84</v>
      </c>
      <c r="F126" s="134">
        <v>150.20000000000002</v>
      </c>
      <c r="G126" s="135">
        <v>74.801</v>
      </c>
      <c r="H126" s="134">
        <v>74.589</v>
      </c>
      <c r="I126" s="135">
        <v>312.21400000000006</v>
      </c>
      <c r="J126" s="136">
        <v>307.55000000000007</v>
      </c>
      <c r="K126" s="137">
        <f aca="true" t="shared" si="28" ref="K126:L130">C126+E126+G126+I126</f>
        <v>877.8450000000001</v>
      </c>
      <c r="L126" s="137">
        <f t="shared" si="28"/>
        <v>865.9630000000001</v>
      </c>
    </row>
    <row r="127" spans="2:12" ht="12.75">
      <c r="B127" s="26" t="s">
        <v>4</v>
      </c>
      <c r="C127" s="134">
        <v>209.352</v>
      </c>
      <c r="D127" s="134">
        <v>164.75009</v>
      </c>
      <c r="E127" s="134">
        <v>103.18700100000001</v>
      </c>
      <c r="F127" s="134">
        <v>78.81827814200001</v>
      </c>
      <c r="G127" s="135">
        <v>57.2242000001669</v>
      </c>
      <c r="H127" s="134">
        <v>21.607038309166906</v>
      </c>
      <c r="I127" s="135">
        <v>199.08229999999998</v>
      </c>
      <c r="J127" s="136">
        <v>139.22244037299998</v>
      </c>
      <c r="K127" s="137">
        <f t="shared" si="28"/>
        <v>568.8455010001669</v>
      </c>
      <c r="L127" s="137">
        <f t="shared" si="28"/>
        <v>404.3978468241669</v>
      </c>
    </row>
    <row r="128" spans="2:12" ht="12.75">
      <c r="B128" s="26" t="s">
        <v>5</v>
      </c>
      <c r="C128" s="134">
        <v>146.29</v>
      </c>
      <c r="D128" s="134">
        <v>116.48423</v>
      </c>
      <c r="E128" s="134">
        <v>40.917</v>
      </c>
      <c r="F128" s="134">
        <v>31.920500000000004</v>
      </c>
      <c r="G128" s="135">
        <v>17.919</v>
      </c>
      <c r="H128" s="134">
        <v>13.82188</v>
      </c>
      <c r="I128" s="135">
        <v>131.257</v>
      </c>
      <c r="J128" s="136">
        <v>105.568589</v>
      </c>
      <c r="K128" s="137">
        <f t="shared" si="28"/>
        <v>336.38300000000004</v>
      </c>
      <c r="L128" s="137">
        <f t="shared" si="28"/>
        <v>267.795199</v>
      </c>
    </row>
    <row r="129" spans="2:12" ht="12.75">
      <c r="B129" s="26" t="s">
        <v>6</v>
      </c>
      <c r="C129" s="134">
        <v>23.11928</v>
      </c>
      <c r="D129" s="134">
        <v>13.02803</v>
      </c>
      <c r="E129" s="134">
        <v>10.2900002</v>
      </c>
      <c r="F129" s="134">
        <v>4.8268512</v>
      </c>
      <c r="G129" s="135">
        <v>5.305</v>
      </c>
      <c r="H129" s="134">
        <v>0.9765600000000001</v>
      </c>
      <c r="I129" s="135">
        <v>20.0240005</v>
      </c>
      <c r="J129" s="136">
        <v>12.373139499999999</v>
      </c>
      <c r="K129" s="137">
        <f t="shared" si="28"/>
        <v>58.7382807</v>
      </c>
      <c r="L129" s="137">
        <f t="shared" si="28"/>
        <v>31.2045807</v>
      </c>
    </row>
    <row r="130" spans="2:12" ht="12.75">
      <c r="B130" s="26" t="s">
        <v>7</v>
      </c>
      <c r="C130" s="134">
        <v>33.374</v>
      </c>
      <c r="D130" s="134">
        <v>19.694</v>
      </c>
      <c r="E130" s="134">
        <v>13.975999999999999</v>
      </c>
      <c r="F130" s="134">
        <v>9.247</v>
      </c>
      <c r="G130" s="135">
        <v>6.858</v>
      </c>
      <c r="H130" s="134">
        <v>2.397</v>
      </c>
      <c r="I130" s="135">
        <v>29.993</v>
      </c>
      <c r="J130" s="136">
        <v>17.423</v>
      </c>
      <c r="K130" s="137">
        <f t="shared" si="28"/>
        <v>84.201</v>
      </c>
      <c r="L130" s="137">
        <f t="shared" si="28"/>
        <v>48.760999999999996</v>
      </c>
    </row>
    <row r="131" spans="2:12" ht="13.5" thickBot="1">
      <c r="B131" s="175" t="s">
        <v>64</v>
      </c>
      <c r="C131" s="39">
        <f aca="true" t="shared" si="29" ref="C131:L131">SUM(C126:C130)</f>
        <v>751.12528</v>
      </c>
      <c r="D131" s="39">
        <f t="shared" si="29"/>
        <v>647.58035</v>
      </c>
      <c r="E131" s="39">
        <f t="shared" si="29"/>
        <v>320.2100012</v>
      </c>
      <c r="F131" s="39">
        <f t="shared" si="29"/>
        <v>275.0126293420001</v>
      </c>
      <c r="G131" s="39">
        <f t="shared" si="29"/>
        <v>162.10720000016693</v>
      </c>
      <c r="H131" s="39">
        <f t="shared" si="29"/>
        <v>113.39147830916691</v>
      </c>
      <c r="I131" s="39">
        <f t="shared" si="29"/>
        <v>692.5703005000001</v>
      </c>
      <c r="J131" s="24">
        <f t="shared" si="29"/>
        <v>582.1371688730001</v>
      </c>
      <c r="K131" s="39">
        <f t="shared" si="29"/>
        <v>1926.012781700167</v>
      </c>
      <c r="L131" s="39">
        <f t="shared" si="29"/>
        <v>1618.121626524167</v>
      </c>
    </row>
    <row r="132" spans="2:12" ht="25.5" customHeight="1">
      <c r="B132" s="31">
        <v>2022</v>
      </c>
      <c r="C132" s="179" t="s">
        <v>38</v>
      </c>
      <c r="D132" s="179"/>
      <c r="E132" s="179" t="s">
        <v>39</v>
      </c>
      <c r="F132" s="179"/>
      <c r="G132" s="179" t="s">
        <v>40</v>
      </c>
      <c r="H132" s="179"/>
      <c r="I132" s="179" t="s">
        <v>41</v>
      </c>
      <c r="J132" s="179"/>
      <c r="K132" s="179" t="s">
        <v>42</v>
      </c>
      <c r="L132" s="179"/>
    </row>
    <row r="133" spans="2:12" ht="15" customHeight="1">
      <c r="B133" s="26" t="s">
        <v>3</v>
      </c>
      <c r="C133" s="132">
        <v>338.641</v>
      </c>
      <c r="D133" s="133">
        <v>333.07</v>
      </c>
      <c r="E133" s="134">
        <v>126.533</v>
      </c>
      <c r="F133" s="134">
        <v>125.268</v>
      </c>
      <c r="G133" s="135">
        <v>78.09299999999999</v>
      </c>
      <c r="H133" s="134">
        <v>77.61099999999999</v>
      </c>
      <c r="I133" s="135">
        <v>330.207</v>
      </c>
      <c r="J133" s="136">
        <v>325.128</v>
      </c>
      <c r="K133" s="137">
        <f aca="true" t="shared" si="30" ref="K133:L137">C133+E133+G133+I133</f>
        <v>873.474</v>
      </c>
      <c r="L133" s="171">
        <f t="shared" si="30"/>
        <v>861.077</v>
      </c>
    </row>
    <row r="134" spans="2:12" ht="15" customHeight="1">
      <c r="B134" s="26" t="s">
        <v>4</v>
      </c>
      <c r="C134" s="134">
        <v>219.46800000000002</v>
      </c>
      <c r="D134" s="134">
        <v>172.693701224</v>
      </c>
      <c r="E134" s="134">
        <v>93.505</v>
      </c>
      <c r="F134" s="134">
        <v>69.5067454</v>
      </c>
      <c r="G134" s="135">
        <v>60.775000000000006</v>
      </c>
      <c r="H134" s="134">
        <v>24.97650577900001</v>
      </c>
      <c r="I134" s="135">
        <v>197.654219582</v>
      </c>
      <c r="J134" s="136">
        <v>143.4396</v>
      </c>
      <c r="K134" s="137">
        <f t="shared" si="30"/>
        <v>571.402219582</v>
      </c>
      <c r="L134" s="172">
        <f t="shared" si="30"/>
        <v>410.616552403</v>
      </c>
    </row>
    <row r="135" spans="2:12" ht="15" customHeight="1">
      <c r="B135" s="26" t="s">
        <v>5</v>
      </c>
      <c r="C135" s="134">
        <v>143.669</v>
      </c>
      <c r="D135" s="134">
        <v>139.752426</v>
      </c>
      <c r="E135" s="134">
        <v>57.432</v>
      </c>
      <c r="F135" s="134">
        <v>56.032567</v>
      </c>
      <c r="G135" s="135">
        <v>27.898</v>
      </c>
      <c r="H135" s="134">
        <v>27.210575</v>
      </c>
      <c r="I135" s="135">
        <v>127.351</v>
      </c>
      <c r="J135" s="136">
        <v>109.471064</v>
      </c>
      <c r="K135" s="137">
        <f t="shared" si="30"/>
        <v>356.35</v>
      </c>
      <c r="L135" s="172">
        <f t="shared" si="30"/>
        <v>332.466632</v>
      </c>
    </row>
    <row r="136" spans="2:12" ht="15" customHeight="1">
      <c r="B136" s="26" t="s">
        <v>6</v>
      </c>
      <c r="C136" s="134">
        <v>23.1963527</v>
      </c>
      <c r="D136" s="134">
        <v>13.269952700000001</v>
      </c>
      <c r="E136" s="134">
        <v>9.5347716</v>
      </c>
      <c r="F136" s="134">
        <v>4.9091046</v>
      </c>
      <c r="G136" s="135">
        <v>7.3743261</v>
      </c>
      <c r="H136" s="134">
        <v>1.0845699</v>
      </c>
      <c r="I136" s="135">
        <v>22.309429</v>
      </c>
      <c r="J136" s="136">
        <v>12.572953</v>
      </c>
      <c r="K136" s="137">
        <f t="shared" si="30"/>
        <v>62.4148794</v>
      </c>
      <c r="L136" s="172">
        <f t="shared" si="30"/>
        <v>31.8365802</v>
      </c>
    </row>
    <row r="137" spans="2:12" ht="15" customHeight="1">
      <c r="B137" s="26" t="s">
        <v>7</v>
      </c>
      <c r="C137" s="134">
        <v>31.911</v>
      </c>
      <c r="D137" s="134">
        <v>19.358</v>
      </c>
      <c r="E137" s="134">
        <v>14.721</v>
      </c>
      <c r="F137" s="134">
        <v>9.427</v>
      </c>
      <c r="G137" s="135">
        <v>7.285</v>
      </c>
      <c r="H137" s="134">
        <v>2.5870000000000006</v>
      </c>
      <c r="I137" s="135">
        <v>31.185</v>
      </c>
      <c r="J137" s="136">
        <v>17.244</v>
      </c>
      <c r="K137" s="137">
        <f t="shared" si="30"/>
        <v>85.102</v>
      </c>
      <c r="L137" s="172">
        <f t="shared" si="30"/>
        <v>48.616</v>
      </c>
    </row>
    <row r="138" spans="2:12" ht="15" customHeight="1" thickBot="1">
      <c r="B138" s="27" t="s">
        <v>64</v>
      </c>
      <c r="C138" s="39">
        <f>SUM(C133:C137)</f>
        <v>756.8853527000001</v>
      </c>
      <c r="D138" s="39">
        <f>SUM(D133:D137)</f>
        <v>678.1440799239999</v>
      </c>
      <c r="E138" s="39">
        <f aca="true" t="shared" si="31" ref="E138:L138">SUM(E133:E137)</f>
        <v>301.72577160000003</v>
      </c>
      <c r="F138" s="39">
        <f t="shared" si="31"/>
        <v>265.143417</v>
      </c>
      <c r="G138" s="39">
        <f t="shared" si="31"/>
        <v>181.42532609999998</v>
      </c>
      <c r="H138" s="39">
        <f t="shared" si="31"/>
        <v>133.46965067899998</v>
      </c>
      <c r="I138" s="39">
        <f>SUM(I133:I137)</f>
        <v>708.706648582</v>
      </c>
      <c r="J138" s="24">
        <f>SUM(J133:J137)</f>
        <v>607.8556169999999</v>
      </c>
      <c r="K138" s="39">
        <f t="shared" si="31"/>
        <v>1948.743098982</v>
      </c>
      <c r="L138" s="122">
        <f t="shared" si="31"/>
        <v>1684.6127646030002</v>
      </c>
    </row>
    <row r="139" spans="2:12" ht="15" customHeight="1">
      <c r="B139" s="31">
        <v>2021</v>
      </c>
      <c r="C139" s="180" t="s">
        <v>38</v>
      </c>
      <c r="D139" s="180"/>
      <c r="E139" s="180" t="s">
        <v>39</v>
      </c>
      <c r="F139" s="180"/>
      <c r="G139" s="180" t="s">
        <v>40</v>
      </c>
      <c r="H139" s="180"/>
      <c r="I139" s="180" t="s">
        <v>41</v>
      </c>
      <c r="J139" s="180"/>
      <c r="K139" s="180" t="s">
        <v>42</v>
      </c>
      <c r="L139" s="180"/>
    </row>
    <row r="140" spans="2:12" ht="15.75" customHeight="1">
      <c r="B140" s="26" t="s">
        <v>3</v>
      </c>
      <c r="C140" s="114">
        <v>429.35799999999995</v>
      </c>
      <c r="D140" s="115">
        <v>422.33299999999997</v>
      </c>
      <c r="E140" s="37">
        <v>125.08475400000002</v>
      </c>
      <c r="F140" s="37">
        <v>123.90575400000003</v>
      </c>
      <c r="G140" s="58">
        <v>80.19799999999998</v>
      </c>
      <c r="H140" s="37">
        <v>79.702</v>
      </c>
      <c r="I140" s="58">
        <v>313.54499999999996</v>
      </c>
      <c r="J140" s="108">
        <v>308.56199999999995</v>
      </c>
      <c r="K140" s="40">
        <f aca="true" t="shared" si="32" ref="K140:L144">C140+E140+G140+I140</f>
        <v>948.1857539999999</v>
      </c>
      <c r="L140" s="169">
        <f t="shared" si="32"/>
        <v>934.5027539999999</v>
      </c>
    </row>
    <row r="141" spans="2:12" ht="16.5" customHeight="1">
      <c r="B141" s="26" t="s">
        <v>4</v>
      </c>
      <c r="C141" s="37">
        <v>270.24199999978316</v>
      </c>
      <c r="D141" s="37">
        <v>161.456782605</v>
      </c>
      <c r="E141" s="37">
        <v>106.356</v>
      </c>
      <c r="F141" s="37">
        <v>70.447197268</v>
      </c>
      <c r="G141" s="58">
        <v>65.47000000000001</v>
      </c>
      <c r="H141" s="37">
        <v>27.97986054200002</v>
      </c>
      <c r="I141" s="58">
        <v>184.17100000000005</v>
      </c>
      <c r="J141" s="108">
        <v>134.08314367800003</v>
      </c>
      <c r="K141" s="40">
        <f t="shared" si="32"/>
        <v>626.2389999997832</v>
      </c>
      <c r="L141" s="170">
        <f t="shared" si="32"/>
        <v>393.96698409300006</v>
      </c>
    </row>
    <row r="142" spans="2:12" ht="14.25" customHeight="1">
      <c r="B142" s="26" t="s">
        <v>5</v>
      </c>
      <c r="C142" s="37">
        <v>174.34099999999998</v>
      </c>
      <c r="D142" s="37">
        <v>133.35258800000003</v>
      </c>
      <c r="E142" s="37">
        <v>46.748</v>
      </c>
      <c r="F142" s="37">
        <v>32.804588</v>
      </c>
      <c r="G142" s="58">
        <v>27.871000000000002</v>
      </c>
      <c r="H142" s="37">
        <v>27.249091</v>
      </c>
      <c r="I142" s="58">
        <v>126.423</v>
      </c>
      <c r="J142" s="108">
        <v>122.75509400000001</v>
      </c>
      <c r="K142" s="40">
        <f t="shared" si="32"/>
        <v>375.383</v>
      </c>
      <c r="L142" s="170">
        <f t="shared" si="32"/>
        <v>316.16136100000006</v>
      </c>
    </row>
    <row r="143" spans="2:12" ht="17.25" customHeight="1">
      <c r="B143" s="26" t="s">
        <v>6</v>
      </c>
      <c r="C143" s="37">
        <v>25.4453337</v>
      </c>
      <c r="D143" s="37">
        <v>13.674020700000002</v>
      </c>
      <c r="E143" s="37">
        <v>8.9101841</v>
      </c>
      <c r="F143" s="37">
        <v>4.762346099999999</v>
      </c>
      <c r="G143" s="58">
        <v>5.2504531</v>
      </c>
      <c r="H143" s="37">
        <v>0.9962251</v>
      </c>
      <c r="I143" s="58">
        <v>20.5986182</v>
      </c>
      <c r="J143" s="108">
        <v>12.216053200000001</v>
      </c>
      <c r="K143" s="40">
        <f t="shared" si="32"/>
        <v>60.20458910000001</v>
      </c>
      <c r="L143" s="170">
        <f t="shared" si="32"/>
        <v>31.648645100000003</v>
      </c>
    </row>
    <row r="144" spans="2:12" ht="13.5" customHeight="1">
      <c r="B144" s="26" t="s">
        <v>7</v>
      </c>
      <c r="C144" s="37">
        <v>40.300000000000004</v>
      </c>
      <c r="D144" s="37">
        <v>21.701</v>
      </c>
      <c r="E144" s="37">
        <v>13.399000000000001</v>
      </c>
      <c r="F144" s="37">
        <v>8.225000000000001</v>
      </c>
      <c r="G144" s="58">
        <v>8.228000000000002</v>
      </c>
      <c r="H144" s="37">
        <v>2.8609999999999998</v>
      </c>
      <c r="I144" s="58">
        <v>29.024</v>
      </c>
      <c r="J144" s="108">
        <v>15.774</v>
      </c>
      <c r="K144" s="40">
        <f t="shared" si="32"/>
        <v>90.95100000000001</v>
      </c>
      <c r="L144" s="170">
        <f t="shared" si="32"/>
        <v>48.561</v>
      </c>
    </row>
    <row r="145" spans="2:12" ht="17.25" customHeight="1" thickBot="1">
      <c r="B145" s="27" t="s">
        <v>64</v>
      </c>
      <c r="C145" s="39">
        <f aca="true" t="shared" si="33" ref="C145:H145">SUM(C140:C144)</f>
        <v>939.6863336997831</v>
      </c>
      <c r="D145" s="39">
        <f t="shared" si="33"/>
        <v>752.517391305</v>
      </c>
      <c r="E145" s="39">
        <f t="shared" si="33"/>
        <v>300.4979381</v>
      </c>
      <c r="F145" s="39">
        <f t="shared" si="33"/>
        <v>240.14488536800002</v>
      </c>
      <c r="G145" s="39">
        <f t="shared" si="33"/>
        <v>187.0174531</v>
      </c>
      <c r="H145" s="39">
        <f t="shared" si="33"/>
        <v>138.788176642</v>
      </c>
      <c r="I145" s="39">
        <f>SUM(I140:I144)</f>
        <v>673.7616182</v>
      </c>
      <c r="J145" s="24">
        <f>SUM(J140:J144)</f>
        <v>593.390290878</v>
      </c>
      <c r="K145" s="39">
        <f>SUM(K140:K144)</f>
        <v>2100.9633430997833</v>
      </c>
      <c r="L145" s="122">
        <f>SUM(L140:L144)</f>
        <v>1724.840744193</v>
      </c>
    </row>
    <row r="146" spans="2:12" ht="16.5" customHeight="1">
      <c r="B146" s="31">
        <v>2020</v>
      </c>
      <c r="C146" s="180" t="s">
        <v>38</v>
      </c>
      <c r="D146" s="180"/>
      <c r="E146" s="180" t="s">
        <v>39</v>
      </c>
      <c r="F146" s="180"/>
      <c r="G146" s="180" t="s">
        <v>40</v>
      </c>
      <c r="H146" s="180"/>
      <c r="I146" s="180" t="s">
        <v>41</v>
      </c>
      <c r="J146" s="180"/>
      <c r="K146" s="180" t="s">
        <v>42</v>
      </c>
      <c r="L146" s="180"/>
    </row>
    <row r="147" spans="2:12" ht="15" customHeight="1">
      <c r="B147" s="26" t="s">
        <v>3</v>
      </c>
      <c r="C147" s="114">
        <v>314.516</v>
      </c>
      <c r="D147" s="115">
        <v>310.053</v>
      </c>
      <c r="E147" s="37">
        <v>106.19299999999998</v>
      </c>
      <c r="F147" s="37">
        <v>105.392</v>
      </c>
      <c r="G147" s="58">
        <v>66.65700000000001</v>
      </c>
      <c r="H147" s="37">
        <v>66.36500000000001</v>
      </c>
      <c r="I147" s="58">
        <v>321.923</v>
      </c>
      <c r="J147" s="108">
        <v>317.031</v>
      </c>
      <c r="K147" s="40">
        <f aca="true" t="shared" si="34" ref="K147:L151">C147+E147+G147+I147</f>
        <v>809.289</v>
      </c>
      <c r="L147" s="169">
        <f t="shared" si="34"/>
        <v>798.841</v>
      </c>
    </row>
    <row r="148" spans="2:12" ht="12" customHeight="1">
      <c r="B148" s="26" t="s">
        <v>4</v>
      </c>
      <c r="C148" s="37">
        <v>225.236</v>
      </c>
      <c r="D148" s="37">
        <v>117.47918131300001</v>
      </c>
      <c r="E148" s="37">
        <v>91.63400000000001</v>
      </c>
      <c r="F148" s="37">
        <v>86.19473911</v>
      </c>
      <c r="G148" s="58">
        <v>56.400999999999996</v>
      </c>
      <c r="H148" s="37">
        <v>64.532137986</v>
      </c>
      <c r="I148" s="58">
        <v>218.70600000000002</v>
      </c>
      <c r="J148" s="108">
        <v>133.55617700800002</v>
      </c>
      <c r="K148" s="40">
        <f t="shared" si="34"/>
        <v>591.9770000000001</v>
      </c>
      <c r="L148" s="170">
        <f t="shared" si="34"/>
        <v>401.76223541700006</v>
      </c>
    </row>
    <row r="149" spans="2:12" ht="17.25" customHeight="1">
      <c r="B149" s="26" t="s">
        <v>5</v>
      </c>
      <c r="C149" s="37">
        <v>133.29500000000002</v>
      </c>
      <c r="D149" s="37">
        <v>104.471867</v>
      </c>
      <c r="E149" s="37">
        <v>52.31400000000001</v>
      </c>
      <c r="F149" s="37">
        <v>39.815913</v>
      </c>
      <c r="G149" s="58">
        <v>21.603</v>
      </c>
      <c r="H149" s="37">
        <v>17.000722</v>
      </c>
      <c r="I149" s="58">
        <v>123.221</v>
      </c>
      <c r="J149" s="108">
        <v>95.341781</v>
      </c>
      <c r="K149" s="40">
        <f t="shared" si="34"/>
        <v>330.43300000000005</v>
      </c>
      <c r="L149" s="170">
        <f t="shared" si="34"/>
        <v>256.63028299999996</v>
      </c>
    </row>
    <row r="150" spans="2:12" ht="13.5" customHeight="1">
      <c r="B150" s="26" t="s">
        <v>6</v>
      </c>
      <c r="C150" s="37">
        <v>19.861938300000002</v>
      </c>
      <c r="D150" s="37">
        <v>13.2452113</v>
      </c>
      <c r="E150" s="37">
        <v>10.75843188</v>
      </c>
      <c r="F150" s="37">
        <v>5.155773880000001</v>
      </c>
      <c r="G150" s="58">
        <v>4.2566581</v>
      </c>
      <c r="H150" s="37">
        <v>0.8586640999999999</v>
      </c>
      <c r="I150" s="58">
        <v>19.7997645</v>
      </c>
      <c r="J150" s="108">
        <v>12.531347499999999</v>
      </c>
      <c r="K150" s="40">
        <f t="shared" si="34"/>
        <v>54.67679278</v>
      </c>
      <c r="L150" s="170">
        <f t="shared" si="34"/>
        <v>31.790996779999997</v>
      </c>
    </row>
    <row r="151" spans="2:12" ht="17.25" customHeight="1">
      <c r="B151" s="26" t="s">
        <v>7</v>
      </c>
      <c r="C151" s="37">
        <v>30.266</v>
      </c>
      <c r="D151" s="37">
        <v>19.203000000000003</v>
      </c>
      <c r="E151" s="37">
        <v>13.605</v>
      </c>
      <c r="F151" s="37">
        <v>7.626999999999999</v>
      </c>
      <c r="G151" s="58">
        <v>7.625</v>
      </c>
      <c r="H151" s="37">
        <v>2.646</v>
      </c>
      <c r="I151" s="58">
        <v>32.065</v>
      </c>
      <c r="J151" s="108">
        <v>15.626000000000001</v>
      </c>
      <c r="K151" s="40">
        <f t="shared" si="34"/>
        <v>83.56099999999999</v>
      </c>
      <c r="L151" s="170">
        <f t="shared" si="34"/>
        <v>45.102000000000004</v>
      </c>
    </row>
    <row r="152" spans="2:12" ht="16.5" customHeight="1" thickBot="1">
      <c r="B152" s="27" t="s">
        <v>64</v>
      </c>
      <c r="C152" s="39">
        <f>SUM(C147:C151)</f>
        <v>723.1749383</v>
      </c>
      <c r="D152" s="39">
        <f aca="true" t="shared" si="35" ref="D152:L152">SUM(D147:D151)</f>
        <v>564.452259613</v>
      </c>
      <c r="E152" s="39">
        <f t="shared" si="35"/>
        <v>274.50443188</v>
      </c>
      <c r="F152" s="39">
        <f t="shared" si="35"/>
        <v>244.18542599</v>
      </c>
      <c r="G152" s="39">
        <f t="shared" si="35"/>
        <v>156.5426581</v>
      </c>
      <c r="H152" s="39">
        <f t="shared" si="35"/>
        <v>151.402524086</v>
      </c>
      <c r="I152" s="39">
        <f t="shared" si="35"/>
        <v>715.7147645</v>
      </c>
      <c r="J152" s="24">
        <f t="shared" si="35"/>
        <v>574.086305508</v>
      </c>
      <c r="K152" s="39">
        <f t="shared" si="35"/>
        <v>1869.93679278</v>
      </c>
      <c r="L152" s="122">
        <f t="shared" si="35"/>
        <v>1534.1265151970001</v>
      </c>
    </row>
    <row r="153" spans="2:12" ht="16.5" customHeight="1">
      <c r="B153" s="32">
        <v>2019</v>
      </c>
      <c r="C153" s="182" t="s">
        <v>38</v>
      </c>
      <c r="D153" s="182"/>
      <c r="E153" s="182" t="s">
        <v>39</v>
      </c>
      <c r="F153" s="182"/>
      <c r="G153" s="182" t="s">
        <v>40</v>
      </c>
      <c r="H153" s="182"/>
      <c r="I153" s="182" t="s">
        <v>41</v>
      </c>
      <c r="J153" s="182"/>
      <c r="K153" s="182" t="s">
        <v>42</v>
      </c>
      <c r="L153" s="182"/>
    </row>
    <row r="154" spans="2:12" ht="13.5" customHeight="1">
      <c r="B154" s="26" t="s">
        <v>3</v>
      </c>
      <c r="C154" s="114">
        <v>355.127</v>
      </c>
      <c r="D154" s="115">
        <v>349.93600000000004</v>
      </c>
      <c r="E154" s="37">
        <v>148.714</v>
      </c>
      <c r="F154" s="37">
        <v>146.796</v>
      </c>
      <c r="G154" s="58">
        <v>94.575</v>
      </c>
      <c r="H154" s="37">
        <v>93.574</v>
      </c>
      <c r="I154" s="58">
        <v>315.028</v>
      </c>
      <c r="J154" s="108">
        <v>310.576</v>
      </c>
      <c r="K154" s="40">
        <f aca="true" t="shared" si="36" ref="K154:L158">C154+E154+G154+I154</f>
        <v>913.4440000000001</v>
      </c>
      <c r="L154" s="169">
        <f t="shared" si="36"/>
        <v>900.8820000000001</v>
      </c>
    </row>
    <row r="155" spans="2:18" ht="15">
      <c r="B155" s="26" t="s">
        <v>4</v>
      </c>
      <c r="C155" s="37">
        <v>242.83599999970005</v>
      </c>
      <c r="D155" s="37">
        <v>134.57457523300002</v>
      </c>
      <c r="E155" s="37">
        <v>110.4386666247376</v>
      </c>
      <c r="F155" s="37">
        <v>95.688441577</v>
      </c>
      <c r="G155" s="58">
        <v>73.287</v>
      </c>
      <c r="H155" s="37">
        <v>84.51850375</v>
      </c>
      <c r="I155" s="58">
        <v>220.22539999999998</v>
      </c>
      <c r="J155" s="108">
        <v>120.20772452300002</v>
      </c>
      <c r="K155" s="40">
        <f t="shared" si="36"/>
        <v>646.7870666244376</v>
      </c>
      <c r="L155" s="170">
        <f t="shared" si="36"/>
        <v>434.989245083</v>
      </c>
      <c r="N155" s="116"/>
      <c r="Q155" s="92"/>
      <c r="R155" s="92"/>
    </row>
    <row r="156" spans="2:18" ht="12.75">
      <c r="B156" s="26" t="s">
        <v>5</v>
      </c>
      <c r="C156" s="37">
        <v>155.48300000000003</v>
      </c>
      <c r="D156" s="37">
        <v>147.47163500000002</v>
      </c>
      <c r="E156" s="37">
        <v>45.620000000000005</v>
      </c>
      <c r="F156" s="37">
        <v>43.404154000000005</v>
      </c>
      <c r="G156" s="58">
        <v>28.363</v>
      </c>
      <c r="H156" s="37">
        <v>27.217149000000003</v>
      </c>
      <c r="I156" s="58">
        <v>120.42500000000001</v>
      </c>
      <c r="J156" s="108">
        <v>90.336533</v>
      </c>
      <c r="K156" s="40">
        <f t="shared" si="36"/>
        <v>349.8910000000001</v>
      </c>
      <c r="L156" s="170">
        <f t="shared" si="36"/>
        <v>308.42947100000004</v>
      </c>
      <c r="M156" s="41"/>
      <c r="Q156" s="92"/>
      <c r="R156" s="92"/>
    </row>
    <row r="157" spans="2:18" ht="12.75">
      <c r="B157" s="26" t="s">
        <v>6</v>
      </c>
      <c r="C157" s="37">
        <v>22.549058199999997</v>
      </c>
      <c r="D157" s="37">
        <v>13.709851200000001</v>
      </c>
      <c r="E157" s="37">
        <v>9.9023207</v>
      </c>
      <c r="F157" s="37">
        <v>4.467560700000001</v>
      </c>
      <c r="G157" s="58">
        <v>4.702686699999999</v>
      </c>
      <c r="H157" s="37">
        <v>1.1708887</v>
      </c>
      <c r="I157" s="58">
        <v>18.7239981</v>
      </c>
      <c r="J157" s="108">
        <v>12.3682871</v>
      </c>
      <c r="K157" s="40">
        <f t="shared" si="36"/>
        <v>55.8780637</v>
      </c>
      <c r="L157" s="170">
        <f>D157+F157+H157+J157</f>
        <v>31.7165877</v>
      </c>
      <c r="N157" s="41"/>
      <c r="Q157" s="92"/>
      <c r="R157" s="92"/>
    </row>
    <row r="158" spans="2:18" ht="12.75">
      <c r="B158" s="26" t="s">
        <v>7</v>
      </c>
      <c r="C158" s="37">
        <v>34.071</v>
      </c>
      <c r="D158" s="37">
        <v>21.747000000000003</v>
      </c>
      <c r="E158" s="37">
        <v>14.129999999999999</v>
      </c>
      <c r="F158" s="37">
        <v>9.247</v>
      </c>
      <c r="G158" s="58">
        <v>8.305</v>
      </c>
      <c r="H158" s="37">
        <v>2.947</v>
      </c>
      <c r="I158" s="58">
        <v>30.148000000000003</v>
      </c>
      <c r="J158" s="108">
        <v>17.602</v>
      </c>
      <c r="K158" s="40">
        <f t="shared" si="36"/>
        <v>86.654</v>
      </c>
      <c r="L158" s="170">
        <f t="shared" si="36"/>
        <v>51.543000000000006</v>
      </c>
      <c r="Q158" s="92"/>
      <c r="R158" s="92"/>
    </row>
    <row r="159" spans="2:18" ht="13.5" thickBot="1">
      <c r="B159" s="27" t="s">
        <v>64</v>
      </c>
      <c r="C159" s="39">
        <f aca="true" t="shared" si="37" ref="C159:L159">SUM(C154:C158)</f>
        <v>810.0660581997001</v>
      </c>
      <c r="D159" s="39">
        <f t="shared" si="37"/>
        <v>667.439061433</v>
      </c>
      <c r="E159" s="39">
        <f t="shared" si="37"/>
        <v>328.8049873247376</v>
      </c>
      <c r="F159" s="39">
        <f t="shared" si="37"/>
        <v>299.603156277</v>
      </c>
      <c r="G159" s="39">
        <f t="shared" si="37"/>
        <v>209.23268670000002</v>
      </c>
      <c r="H159" s="39">
        <f t="shared" si="37"/>
        <v>209.42754145</v>
      </c>
      <c r="I159" s="39">
        <f t="shared" si="37"/>
        <v>704.5503981</v>
      </c>
      <c r="J159" s="24">
        <f t="shared" si="37"/>
        <v>551.090544623</v>
      </c>
      <c r="K159" s="39">
        <f t="shared" si="37"/>
        <v>2052.6541303244376</v>
      </c>
      <c r="L159" s="122">
        <f t="shared" si="37"/>
        <v>1727.560303783</v>
      </c>
      <c r="Q159" s="92"/>
      <c r="R159" s="92"/>
    </row>
    <row r="160" spans="2:12" ht="18" customHeight="1">
      <c r="B160" s="28"/>
      <c r="C160" s="29" t="s">
        <v>44</v>
      </c>
      <c r="D160" s="29" t="s">
        <v>56</v>
      </c>
      <c r="E160" s="29" t="s">
        <v>44</v>
      </c>
      <c r="F160" s="29" t="s">
        <v>56</v>
      </c>
      <c r="G160" s="29" t="s">
        <v>44</v>
      </c>
      <c r="H160" s="29" t="s">
        <v>56</v>
      </c>
      <c r="I160" s="29" t="s">
        <v>44</v>
      </c>
      <c r="J160" s="29" t="s">
        <v>56</v>
      </c>
      <c r="K160" s="29" t="s">
        <v>44</v>
      </c>
      <c r="L160" s="29" t="s">
        <v>56</v>
      </c>
    </row>
    <row r="161" spans="2:12" ht="25.5" customHeight="1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2:12" ht="12.75">
      <c r="B162" s="32">
        <v>2018</v>
      </c>
      <c r="C162" s="182" t="s">
        <v>38</v>
      </c>
      <c r="D162" s="182"/>
      <c r="E162" s="182" t="s">
        <v>39</v>
      </c>
      <c r="F162" s="182"/>
      <c r="G162" s="182" t="s">
        <v>40</v>
      </c>
      <c r="H162" s="182"/>
      <c r="I162" s="182" t="s">
        <v>41</v>
      </c>
      <c r="J162" s="182"/>
      <c r="K162" s="182" t="s">
        <v>42</v>
      </c>
      <c r="L162" s="182"/>
    </row>
    <row r="163" spans="2:12" ht="21.75" customHeight="1">
      <c r="B163" s="26" t="s">
        <v>3</v>
      </c>
      <c r="C163" s="114">
        <v>385.46000000000004</v>
      </c>
      <c r="D163" s="115">
        <v>379.786</v>
      </c>
      <c r="E163" s="37">
        <v>187.326</v>
      </c>
      <c r="F163" s="37">
        <v>185.079</v>
      </c>
      <c r="G163" s="58">
        <v>66.672</v>
      </c>
      <c r="H163" s="37">
        <v>65.601</v>
      </c>
      <c r="I163" s="58">
        <v>326.849</v>
      </c>
      <c r="J163" s="108">
        <v>322.188</v>
      </c>
      <c r="K163" s="40">
        <f aca="true" t="shared" si="38" ref="K163:L167">C163+E163+G163+I163</f>
        <v>966.307</v>
      </c>
      <c r="L163" s="169">
        <f t="shared" si="38"/>
        <v>952.654</v>
      </c>
    </row>
    <row r="164" spans="2:18" ht="15">
      <c r="B164" s="26" t="s">
        <v>4</v>
      </c>
      <c r="C164" s="37">
        <v>283.8285</v>
      </c>
      <c r="D164" s="37">
        <v>147.089292152</v>
      </c>
      <c r="E164" s="37">
        <v>122.61650000000002</v>
      </c>
      <c r="F164" s="37">
        <v>97.572526947</v>
      </c>
      <c r="G164" s="58">
        <v>65.427999797</v>
      </c>
      <c r="H164" s="37">
        <v>74.543457164</v>
      </c>
      <c r="I164" s="58">
        <v>241.56499999970004</v>
      </c>
      <c r="J164" s="108">
        <v>130.916426394</v>
      </c>
      <c r="K164" s="40">
        <f t="shared" si="38"/>
        <v>713.4379997967001</v>
      </c>
      <c r="L164" s="170">
        <f t="shared" si="38"/>
        <v>450.121702657</v>
      </c>
      <c r="N164" s="116"/>
      <c r="Q164" s="92"/>
      <c r="R164" s="92"/>
    </row>
    <row r="165" spans="2:18" ht="12.75">
      <c r="B165" s="26" t="s">
        <v>5</v>
      </c>
      <c r="C165" s="37">
        <v>178.13500000000002</v>
      </c>
      <c r="D165" s="37">
        <v>173.783205</v>
      </c>
      <c r="E165" s="37">
        <v>45.979000000000006</v>
      </c>
      <c r="F165" s="37">
        <v>43.57918300000001</v>
      </c>
      <c r="G165" s="58">
        <v>22.935</v>
      </c>
      <c r="H165" s="37">
        <v>21.947680000000002</v>
      </c>
      <c r="I165" s="58">
        <v>138.464</v>
      </c>
      <c r="J165" s="108">
        <v>130.98503300000002</v>
      </c>
      <c r="K165" s="40">
        <f t="shared" si="38"/>
        <v>385.51300000000003</v>
      </c>
      <c r="L165" s="170">
        <f t="shared" si="38"/>
        <v>370.29510100000005</v>
      </c>
      <c r="M165" s="41"/>
      <c r="Q165" s="92"/>
      <c r="R165" s="92"/>
    </row>
    <row r="166" spans="2:18" ht="12.75">
      <c r="B166" s="26" t="s">
        <v>6</v>
      </c>
      <c r="C166" s="37">
        <v>25.025905</v>
      </c>
      <c r="D166" s="37">
        <v>14.310296000000001</v>
      </c>
      <c r="E166" s="37">
        <v>9.061809</v>
      </c>
      <c r="F166" s="37">
        <v>4.584251</v>
      </c>
      <c r="G166" s="58">
        <v>5.395722</v>
      </c>
      <c r="H166" s="37">
        <v>1.015272</v>
      </c>
      <c r="I166" s="58">
        <v>21.383938</v>
      </c>
      <c r="J166" s="108">
        <v>13.006116</v>
      </c>
      <c r="K166" s="40">
        <f t="shared" si="38"/>
        <v>60.867374000000005</v>
      </c>
      <c r="L166" s="170">
        <f t="shared" si="38"/>
        <v>32.915935000000005</v>
      </c>
      <c r="N166" s="41"/>
      <c r="Q166" s="92"/>
      <c r="R166" s="92"/>
    </row>
    <row r="167" spans="2:18" ht="12.75">
      <c r="B167" s="26" t="s">
        <v>7</v>
      </c>
      <c r="C167" s="37">
        <v>39.117</v>
      </c>
      <c r="D167" s="37">
        <v>23.550000000000004</v>
      </c>
      <c r="E167" s="37">
        <v>16.005000000000003</v>
      </c>
      <c r="F167" s="37">
        <v>11.000000000000002</v>
      </c>
      <c r="G167" s="58">
        <v>6.672</v>
      </c>
      <c r="H167" s="37">
        <v>2.729</v>
      </c>
      <c r="I167" s="58">
        <v>30.734</v>
      </c>
      <c r="J167" s="108">
        <v>17.637000000000004</v>
      </c>
      <c r="K167" s="40">
        <f t="shared" si="38"/>
        <v>92.52799999999999</v>
      </c>
      <c r="L167" s="170">
        <f t="shared" si="38"/>
        <v>54.91600000000001</v>
      </c>
      <c r="Q167" s="92"/>
      <c r="R167" s="92"/>
    </row>
    <row r="168" spans="2:18" ht="13.5" thickBot="1">
      <c r="B168" s="27" t="s">
        <v>64</v>
      </c>
      <c r="C168" s="39">
        <f aca="true" t="shared" si="39" ref="C168:L168">SUM(C163:C167)</f>
        <v>911.566405</v>
      </c>
      <c r="D168" s="39">
        <f t="shared" si="39"/>
        <v>738.5187931520001</v>
      </c>
      <c r="E168" s="39">
        <f t="shared" si="39"/>
        <v>380.98830899999996</v>
      </c>
      <c r="F168" s="39">
        <f t="shared" si="39"/>
        <v>341.814960947</v>
      </c>
      <c r="G168" s="39">
        <f t="shared" si="39"/>
        <v>167.10272179700002</v>
      </c>
      <c r="H168" s="39">
        <f t="shared" si="39"/>
        <v>165.83640916400003</v>
      </c>
      <c r="I168" s="39">
        <f t="shared" si="39"/>
        <v>758.9959379997</v>
      </c>
      <c r="J168" s="24">
        <f t="shared" si="39"/>
        <v>614.7325753940002</v>
      </c>
      <c r="K168" s="39">
        <f t="shared" si="39"/>
        <v>2218.6533737966997</v>
      </c>
      <c r="L168" s="122">
        <f t="shared" si="39"/>
        <v>1860.9027386569999</v>
      </c>
      <c r="Q168" s="92"/>
      <c r="R168" s="92"/>
    </row>
    <row r="169" spans="2:12" ht="18" customHeight="1">
      <c r="B169" s="32">
        <v>2017</v>
      </c>
      <c r="C169" s="180" t="s">
        <v>38</v>
      </c>
      <c r="D169" s="180"/>
      <c r="E169" s="180" t="s">
        <v>39</v>
      </c>
      <c r="F169" s="180"/>
      <c r="G169" s="180" t="s">
        <v>40</v>
      </c>
      <c r="H169" s="180"/>
      <c r="I169" s="182" t="s">
        <v>41</v>
      </c>
      <c r="J169" s="182"/>
      <c r="K169" s="182" t="s">
        <v>42</v>
      </c>
      <c r="L169" s="182"/>
    </row>
    <row r="170" spans="2:12" ht="21.75" customHeight="1">
      <c r="B170" s="26" t="s">
        <v>3</v>
      </c>
      <c r="C170" s="114">
        <v>375.54999999999995</v>
      </c>
      <c r="D170" s="115">
        <v>370.58299999999997</v>
      </c>
      <c r="E170" s="37">
        <v>155.357</v>
      </c>
      <c r="F170" s="37">
        <v>153.487</v>
      </c>
      <c r="G170" s="58">
        <v>110.057</v>
      </c>
      <c r="H170" s="37">
        <v>108.911</v>
      </c>
      <c r="I170" s="58">
        <v>303.938</v>
      </c>
      <c r="J170" s="108">
        <v>299.81</v>
      </c>
      <c r="K170" s="40">
        <f aca="true" t="shared" si="40" ref="K170:L174">C170+E170+G170+I170</f>
        <v>944.9019999999999</v>
      </c>
      <c r="L170" s="169">
        <f t="shared" si="40"/>
        <v>932.7909999999999</v>
      </c>
    </row>
    <row r="171" spans="2:18" ht="15">
      <c r="B171" s="26" t="s">
        <v>4</v>
      </c>
      <c r="C171" s="37">
        <v>250.6173</v>
      </c>
      <c r="D171" s="37">
        <v>133.586046197</v>
      </c>
      <c r="E171" s="37">
        <v>107.21690000000001</v>
      </c>
      <c r="F171" s="37">
        <v>90.278860991</v>
      </c>
      <c r="G171" s="58">
        <v>71.2215999997</v>
      </c>
      <c r="H171" s="37">
        <v>75.872899781</v>
      </c>
      <c r="I171" s="58">
        <v>221.17669999990002</v>
      </c>
      <c r="J171" s="108">
        <v>133.25213587500002</v>
      </c>
      <c r="K171" s="40">
        <f t="shared" si="40"/>
        <v>650.2324999996</v>
      </c>
      <c r="L171" s="170">
        <f t="shared" si="40"/>
        <v>432.98994284400004</v>
      </c>
      <c r="N171" s="116"/>
      <c r="Q171" s="92"/>
      <c r="R171" s="92"/>
    </row>
    <row r="172" spans="2:18" ht="12.75">
      <c r="B172" s="26" t="s">
        <v>5</v>
      </c>
      <c r="C172" s="37">
        <v>161.11</v>
      </c>
      <c r="D172" s="37">
        <v>119.373018</v>
      </c>
      <c r="E172" s="37">
        <v>52.592809</v>
      </c>
      <c r="F172" s="37">
        <v>34.885023000000004</v>
      </c>
      <c r="G172" s="58">
        <v>25.846</v>
      </c>
      <c r="H172" s="37">
        <v>25.073782999999995</v>
      </c>
      <c r="I172" s="58">
        <v>135.38600000000002</v>
      </c>
      <c r="J172" s="108">
        <v>131.741938</v>
      </c>
      <c r="K172" s="40">
        <f t="shared" si="40"/>
        <v>374.93480900000003</v>
      </c>
      <c r="L172" s="170">
        <f t="shared" si="40"/>
        <v>311.073762</v>
      </c>
      <c r="M172" s="41"/>
      <c r="Q172" s="92"/>
      <c r="R172" s="92"/>
    </row>
    <row r="173" spans="2:18" ht="12.75">
      <c r="B173" s="26" t="s">
        <v>6</v>
      </c>
      <c r="C173" s="37">
        <v>23.130827</v>
      </c>
      <c r="D173" s="37">
        <v>14.053234</v>
      </c>
      <c r="E173" s="37">
        <v>10.847121999999999</v>
      </c>
      <c r="F173" s="37">
        <v>5.580485</v>
      </c>
      <c r="G173" s="58">
        <v>5.823615</v>
      </c>
      <c r="H173" s="37">
        <v>1.262356</v>
      </c>
      <c r="I173" s="58">
        <v>20.424603</v>
      </c>
      <c r="J173" s="108">
        <v>13.103263000000002</v>
      </c>
      <c r="K173" s="40">
        <f t="shared" si="40"/>
        <v>60.226167000000004</v>
      </c>
      <c r="L173" s="170">
        <f t="shared" si="40"/>
        <v>33.999338</v>
      </c>
      <c r="N173" s="41"/>
      <c r="Q173" s="92"/>
      <c r="R173" s="92"/>
    </row>
    <row r="174" spans="2:18" ht="12.75">
      <c r="B174" s="26" t="s">
        <v>7</v>
      </c>
      <c r="C174" s="37">
        <v>38.571000000000005</v>
      </c>
      <c r="D174" s="37">
        <v>23.755</v>
      </c>
      <c r="E174" s="37">
        <v>19.218999999999998</v>
      </c>
      <c r="F174" s="37">
        <v>13.899000000000001</v>
      </c>
      <c r="G174" s="58">
        <v>8.354</v>
      </c>
      <c r="H174" s="37">
        <v>3.391</v>
      </c>
      <c r="I174" s="58">
        <v>30.660999999999998</v>
      </c>
      <c r="J174" s="108">
        <v>18.395999999999997</v>
      </c>
      <c r="K174" s="40">
        <f t="shared" si="40"/>
        <v>96.805</v>
      </c>
      <c r="L174" s="170">
        <f t="shared" si="40"/>
        <v>59.44099999999999</v>
      </c>
      <c r="Q174" s="92"/>
      <c r="R174" s="92"/>
    </row>
    <row r="175" spans="2:18" ht="13.5" thickBot="1">
      <c r="B175" s="27" t="s">
        <v>64</v>
      </c>
      <c r="C175" s="39">
        <f aca="true" t="shared" si="41" ref="C175:L175">SUM(C170:C174)</f>
        <v>848.979127</v>
      </c>
      <c r="D175" s="39">
        <f t="shared" si="41"/>
        <v>661.3502981969999</v>
      </c>
      <c r="E175" s="39">
        <f t="shared" si="41"/>
        <v>345.232831</v>
      </c>
      <c r="F175" s="39">
        <f t="shared" si="41"/>
        <v>298.130368991</v>
      </c>
      <c r="G175" s="39">
        <f t="shared" si="41"/>
        <v>221.30221499970003</v>
      </c>
      <c r="H175" s="39">
        <f t="shared" si="41"/>
        <v>214.511038781</v>
      </c>
      <c r="I175" s="39">
        <f t="shared" si="41"/>
        <v>711.5863029999</v>
      </c>
      <c r="J175" s="24">
        <f t="shared" si="41"/>
        <v>596.303336875</v>
      </c>
      <c r="K175" s="39">
        <f t="shared" si="41"/>
        <v>2127.1004759996</v>
      </c>
      <c r="L175" s="122">
        <f t="shared" si="41"/>
        <v>1770.2950428440001</v>
      </c>
      <c r="Q175" s="92"/>
      <c r="R175" s="92"/>
    </row>
    <row r="176" spans="2:12" ht="18" customHeight="1">
      <c r="B176" s="32">
        <v>2016</v>
      </c>
      <c r="C176" s="182" t="s">
        <v>38</v>
      </c>
      <c r="D176" s="182"/>
      <c r="E176" s="182" t="s">
        <v>39</v>
      </c>
      <c r="F176" s="182"/>
      <c r="G176" s="182" t="s">
        <v>40</v>
      </c>
      <c r="H176" s="182"/>
      <c r="I176" s="182" t="s">
        <v>41</v>
      </c>
      <c r="J176" s="182"/>
      <c r="K176" s="182" t="s">
        <v>42</v>
      </c>
      <c r="L176" s="182"/>
    </row>
    <row r="177" spans="2:12" ht="21.75" customHeight="1">
      <c r="B177" s="26" t="s">
        <v>3</v>
      </c>
      <c r="C177" s="37">
        <v>361.70500000000004</v>
      </c>
      <c r="D177" s="21">
        <v>357.009</v>
      </c>
      <c r="E177" s="37">
        <v>130</v>
      </c>
      <c r="F177" s="37">
        <v>129</v>
      </c>
      <c r="G177" s="58">
        <v>78.051</v>
      </c>
      <c r="H177" s="37">
        <v>77.447</v>
      </c>
      <c r="I177" s="58">
        <v>383.254</v>
      </c>
      <c r="J177" s="108">
        <v>378.089</v>
      </c>
      <c r="K177" s="40">
        <f aca="true" t="shared" si="42" ref="K177:L181">C177+E177+G177+I177</f>
        <v>953.0100000000001</v>
      </c>
      <c r="L177" s="169">
        <f t="shared" si="42"/>
        <v>941.5450000000001</v>
      </c>
    </row>
    <row r="178" spans="2:18" ht="12.75">
      <c r="B178" s="26" t="s">
        <v>4</v>
      </c>
      <c r="C178" s="37">
        <v>241.4692</v>
      </c>
      <c r="D178" s="37">
        <v>144.51551536099998</v>
      </c>
      <c r="E178" s="37">
        <v>108</v>
      </c>
      <c r="F178" s="37">
        <v>91</v>
      </c>
      <c r="G178" s="58">
        <v>64.45475443500001</v>
      </c>
      <c r="H178" s="37">
        <v>74.776990586</v>
      </c>
      <c r="I178" s="58">
        <v>245.704210599992</v>
      </c>
      <c r="J178" s="108">
        <v>135.620754842</v>
      </c>
      <c r="K178" s="40">
        <f t="shared" si="42"/>
        <v>659.628165034992</v>
      </c>
      <c r="L178" s="170">
        <f t="shared" si="42"/>
        <v>445.913260789</v>
      </c>
      <c r="Q178" s="92"/>
      <c r="R178" s="92"/>
    </row>
    <row r="179" spans="2:18" ht="12.75">
      <c r="B179" s="26" t="s">
        <v>5</v>
      </c>
      <c r="C179" s="37">
        <v>170.11999999999998</v>
      </c>
      <c r="D179" s="37">
        <v>126.333283</v>
      </c>
      <c r="E179" s="37">
        <v>42</v>
      </c>
      <c r="F179" s="37">
        <v>29</v>
      </c>
      <c r="G179" s="58">
        <v>27.121000000000002</v>
      </c>
      <c r="H179" s="37">
        <v>15.669422</v>
      </c>
      <c r="I179" s="58">
        <v>143.38400000000001</v>
      </c>
      <c r="J179" s="108">
        <v>100.640375</v>
      </c>
      <c r="K179" s="40">
        <f t="shared" si="42"/>
        <v>382.625</v>
      </c>
      <c r="L179" s="170">
        <f t="shared" si="42"/>
        <v>271.64308</v>
      </c>
      <c r="M179" s="41"/>
      <c r="Q179" s="92"/>
      <c r="R179" s="92"/>
    </row>
    <row r="180" spans="2:18" ht="12.75">
      <c r="B180" s="26" t="s">
        <v>6</v>
      </c>
      <c r="C180" s="37">
        <v>24.797376999999997</v>
      </c>
      <c r="D180" s="37">
        <v>14.224391</v>
      </c>
      <c r="E180" s="37">
        <v>8</v>
      </c>
      <c r="F180" s="37">
        <v>3</v>
      </c>
      <c r="G180" s="58">
        <v>7.256813000000001</v>
      </c>
      <c r="H180" s="37">
        <v>1.783015</v>
      </c>
      <c r="I180" s="58">
        <f>'[2]факт'!$ET$21</f>
        <v>22.041274</v>
      </c>
      <c r="J180" s="108">
        <f>'[2]факт'!$EU$21</f>
        <v>13.633242000000001</v>
      </c>
      <c r="K180" s="40">
        <f t="shared" si="42"/>
        <v>62.095464</v>
      </c>
      <c r="L180" s="170">
        <f t="shared" si="42"/>
        <v>32.640648</v>
      </c>
      <c r="Q180" s="92"/>
      <c r="R180" s="92"/>
    </row>
    <row r="181" spans="2:18" ht="12.75">
      <c r="B181" s="26" t="s">
        <v>7</v>
      </c>
      <c r="C181" s="37">
        <v>35.254</v>
      </c>
      <c r="D181" s="37">
        <v>24.763</v>
      </c>
      <c r="E181" s="37">
        <v>15</v>
      </c>
      <c r="F181" s="37">
        <v>8</v>
      </c>
      <c r="G181" s="58">
        <v>7.587</v>
      </c>
      <c r="H181" s="37">
        <v>5.704000000000001</v>
      </c>
      <c r="I181" s="58">
        <v>35.384</v>
      </c>
      <c r="J181" s="108">
        <v>20.985</v>
      </c>
      <c r="K181" s="40">
        <f t="shared" si="42"/>
        <v>93.225</v>
      </c>
      <c r="L181" s="170">
        <f t="shared" si="42"/>
        <v>59.452000000000005</v>
      </c>
      <c r="Q181" s="92"/>
      <c r="R181" s="92"/>
    </row>
    <row r="182" spans="2:18" ht="13.5" thickBot="1">
      <c r="B182" s="27" t="s">
        <v>64</v>
      </c>
      <c r="C182" s="39">
        <f>SUM(C177:C181)</f>
        <v>833.345577</v>
      </c>
      <c r="D182" s="39">
        <f>SUM(D177:D181)</f>
        <v>666.845189361</v>
      </c>
      <c r="E182" s="39">
        <v>303</v>
      </c>
      <c r="F182" s="39">
        <v>260</v>
      </c>
      <c r="G182" s="39">
        <f aca="true" t="shared" si="43" ref="G182:L182">SUM(G177:G181)</f>
        <v>184.47056743500002</v>
      </c>
      <c r="H182" s="39">
        <f t="shared" si="43"/>
        <v>175.38042758600002</v>
      </c>
      <c r="I182" s="39">
        <f t="shared" si="43"/>
        <v>829.7674845999921</v>
      </c>
      <c r="J182" s="24">
        <f t="shared" si="43"/>
        <v>648.9683718419999</v>
      </c>
      <c r="K182" s="39">
        <f t="shared" si="43"/>
        <v>2150.583629034992</v>
      </c>
      <c r="L182" s="122">
        <f t="shared" si="43"/>
        <v>1751.1939887890003</v>
      </c>
      <c r="Q182" s="92"/>
      <c r="R182" s="92"/>
    </row>
    <row r="183" spans="2:12" ht="18" customHeight="1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 ht="18" customHeight="1">
      <c r="B184" s="32">
        <v>2015</v>
      </c>
      <c r="C184" s="182" t="s">
        <v>38</v>
      </c>
      <c r="D184" s="182"/>
      <c r="E184" s="182" t="s">
        <v>39</v>
      </c>
      <c r="F184" s="182"/>
      <c r="G184" s="182" t="s">
        <v>40</v>
      </c>
      <c r="H184" s="182"/>
      <c r="I184" s="182" t="s">
        <v>41</v>
      </c>
      <c r="J184" s="182"/>
      <c r="K184" s="182" t="s">
        <v>42</v>
      </c>
      <c r="L184" s="182"/>
    </row>
    <row r="185" spans="2:12" ht="21.75" customHeight="1">
      <c r="B185" s="26" t="s">
        <v>3</v>
      </c>
      <c r="C185" s="37">
        <v>356.4</v>
      </c>
      <c r="D185" s="21">
        <v>351.6</v>
      </c>
      <c r="E185" s="37">
        <v>119.35900000000001</v>
      </c>
      <c r="F185" s="37">
        <v>117.956</v>
      </c>
      <c r="G185" s="58">
        <v>78</v>
      </c>
      <c r="H185" s="37">
        <v>76</v>
      </c>
      <c r="I185" s="58">
        <v>343</v>
      </c>
      <c r="J185" s="104">
        <v>338.7</v>
      </c>
      <c r="K185" s="40">
        <v>896</v>
      </c>
      <c r="L185" s="169">
        <v>885</v>
      </c>
    </row>
    <row r="186" spans="2:18" ht="12.75">
      <c r="B186" s="26" t="s">
        <v>4</v>
      </c>
      <c r="C186" s="37">
        <v>239</v>
      </c>
      <c r="D186" s="37">
        <v>136.5</v>
      </c>
      <c r="E186" s="37">
        <v>105.98420099999998</v>
      </c>
      <c r="F186" s="37">
        <v>85.369170969</v>
      </c>
      <c r="G186" s="58">
        <v>77</v>
      </c>
      <c r="H186" s="37">
        <v>76</v>
      </c>
      <c r="I186" s="58">
        <v>212</v>
      </c>
      <c r="J186" s="104">
        <v>132.7</v>
      </c>
      <c r="K186" s="40">
        <f aca="true" t="shared" si="44" ref="K186:L188">C186+E186+G186+I186</f>
        <v>633.984201</v>
      </c>
      <c r="L186" s="170">
        <v>430</v>
      </c>
      <c r="Q186" s="92"/>
      <c r="R186" s="92"/>
    </row>
    <row r="187" spans="2:18" ht="12.75">
      <c r="B187" s="26" t="s">
        <v>5</v>
      </c>
      <c r="C187" s="37">
        <v>156.4</v>
      </c>
      <c r="D187" s="37">
        <v>115.5</v>
      </c>
      <c r="E187" s="37">
        <v>48.321</v>
      </c>
      <c r="F187" s="37">
        <v>34.261176</v>
      </c>
      <c r="G187" s="58">
        <v>23</v>
      </c>
      <c r="H187" s="37">
        <v>15</v>
      </c>
      <c r="I187" s="58">
        <v>128</v>
      </c>
      <c r="J187" s="104">
        <v>87.6</v>
      </c>
      <c r="K187" s="40">
        <v>355</v>
      </c>
      <c r="L187" s="170">
        <f t="shared" si="44"/>
        <v>252.361176</v>
      </c>
      <c r="M187" s="41"/>
      <c r="Q187" s="92"/>
      <c r="R187" s="92"/>
    </row>
    <row r="188" spans="2:18" ht="12.75">
      <c r="B188" s="26" t="s">
        <v>6</v>
      </c>
      <c r="C188" s="37">
        <v>22</v>
      </c>
      <c r="D188" s="37">
        <v>14</v>
      </c>
      <c r="E188" s="37">
        <v>10.581405000000002</v>
      </c>
      <c r="F188" s="37">
        <v>4.9074670000000005</v>
      </c>
      <c r="G188" s="58">
        <v>6</v>
      </c>
      <c r="H188" s="37">
        <v>1</v>
      </c>
      <c r="I188" s="58">
        <v>21</v>
      </c>
      <c r="J188" s="104">
        <v>12.4</v>
      </c>
      <c r="K188" s="40">
        <f t="shared" si="44"/>
        <v>59.581405000000004</v>
      </c>
      <c r="L188" s="170">
        <f t="shared" si="44"/>
        <v>32.307467</v>
      </c>
      <c r="Q188" s="92"/>
      <c r="R188" s="92"/>
    </row>
    <row r="189" spans="2:18" ht="12.75">
      <c r="B189" s="26" t="s">
        <v>7</v>
      </c>
      <c r="C189" s="37">
        <v>34.4</v>
      </c>
      <c r="D189" s="37">
        <v>23.5</v>
      </c>
      <c r="E189" s="37">
        <v>15.350999999999999</v>
      </c>
      <c r="F189" s="37">
        <v>10.500000000000002</v>
      </c>
      <c r="G189" s="58">
        <v>8</v>
      </c>
      <c r="H189" s="37">
        <v>5</v>
      </c>
      <c r="I189" s="58">
        <v>34</v>
      </c>
      <c r="J189" s="104">
        <v>20.5</v>
      </c>
      <c r="K189" s="40">
        <v>91</v>
      </c>
      <c r="L189" s="170">
        <v>59</v>
      </c>
      <c r="Q189" s="92"/>
      <c r="R189" s="92"/>
    </row>
    <row r="190" spans="2:18" ht="13.5" thickBot="1">
      <c r="B190" s="27" t="s">
        <v>54</v>
      </c>
      <c r="C190" s="39">
        <f aca="true" t="shared" si="45" ref="C190:J190">SUM(C185:C189)</f>
        <v>808.1999999999999</v>
      </c>
      <c r="D190" s="39">
        <f t="shared" si="45"/>
        <v>641.1</v>
      </c>
      <c r="E190" s="39">
        <f>SUM(E185:E189)</f>
        <v>299.596606</v>
      </c>
      <c r="F190" s="39">
        <f>SUM(F185:F189)</f>
        <v>252.993813969</v>
      </c>
      <c r="G190" s="39">
        <f t="shared" si="45"/>
        <v>192</v>
      </c>
      <c r="H190" s="39">
        <v>172</v>
      </c>
      <c r="I190" s="39">
        <v>738</v>
      </c>
      <c r="J190" s="39">
        <f t="shared" si="45"/>
        <v>591.9</v>
      </c>
      <c r="K190" s="39">
        <v>2037</v>
      </c>
      <c r="L190" s="122">
        <v>1659</v>
      </c>
      <c r="Q190" s="92"/>
      <c r="R190" s="92"/>
    </row>
    <row r="191" spans="2:12" ht="18" customHeight="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 ht="18" customHeight="1">
      <c r="B192" s="32">
        <v>2014</v>
      </c>
      <c r="C192" s="182" t="s">
        <v>38</v>
      </c>
      <c r="D192" s="182"/>
      <c r="E192" s="182" t="s">
        <v>39</v>
      </c>
      <c r="F192" s="182"/>
      <c r="G192" s="182" t="s">
        <v>40</v>
      </c>
      <c r="H192" s="182"/>
      <c r="I192" s="182" t="s">
        <v>41</v>
      </c>
      <c r="J192" s="182"/>
      <c r="K192" s="182" t="s">
        <v>42</v>
      </c>
      <c r="L192" s="182"/>
    </row>
    <row r="193" spans="2:12" ht="21.75" customHeight="1">
      <c r="B193" s="26" t="s">
        <v>3</v>
      </c>
      <c r="C193" s="37">
        <v>383.399</v>
      </c>
      <c r="D193" s="21">
        <v>378.02799999999996</v>
      </c>
      <c r="E193" s="37">
        <v>150.45100000000002</v>
      </c>
      <c r="F193" s="37">
        <v>148.723</v>
      </c>
      <c r="G193" s="58">
        <v>81.196</v>
      </c>
      <c r="H193" s="37">
        <v>80.017</v>
      </c>
      <c r="I193" s="58">
        <v>345.975</v>
      </c>
      <c r="J193" s="108">
        <v>341.468</v>
      </c>
      <c r="K193" s="40">
        <f aca="true" t="shared" si="46" ref="K193:L197">C193+E193+G193+I193</f>
        <v>961.0210000000001</v>
      </c>
      <c r="L193" s="169">
        <f t="shared" si="46"/>
        <v>948.2360000000001</v>
      </c>
    </row>
    <row r="194" spans="2:18" ht="12.75">
      <c r="B194" s="26" t="s">
        <v>4</v>
      </c>
      <c r="C194" s="37">
        <v>276.913099984653</v>
      </c>
      <c r="D194" s="37">
        <v>171.49629519015267</v>
      </c>
      <c r="E194" s="37">
        <v>123.44789999764596</v>
      </c>
      <c r="F194" s="37">
        <v>93.33242016994595</v>
      </c>
      <c r="G194" s="58">
        <v>80.2664999982</v>
      </c>
      <c r="H194" s="37">
        <v>73.10850786700001</v>
      </c>
      <c r="I194" s="58">
        <v>234.1224</v>
      </c>
      <c r="J194" s="108">
        <v>139.412831797</v>
      </c>
      <c r="K194" s="40">
        <f t="shared" si="46"/>
        <v>714.749899980499</v>
      </c>
      <c r="L194" s="170">
        <f t="shared" si="46"/>
        <v>477.35005502409865</v>
      </c>
      <c r="Q194" s="92"/>
      <c r="R194" s="92"/>
    </row>
    <row r="195" spans="2:18" ht="12.75">
      <c r="B195" s="26" t="s">
        <v>5</v>
      </c>
      <c r="C195" s="37">
        <v>167.33</v>
      </c>
      <c r="D195" s="37">
        <v>127.337245</v>
      </c>
      <c r="E195" s="37">
        <v>48.826</v>
      </c>
      <c r="F195" s="37">
        <v>35.466879</v>
      </c>
      <c r="G195" s="58">
        <v>23.109</v>
      </c>
      <c r="H195" s="37">
        <v>15.721547</v>
      </c>
      <c r="I195" s="58">
        <v>138.655</v>
      </c>
      <c r="J195" s="108">
        <v>101.18027799999999</v>
      </c>
      <c r="K195" s="40">
        <f t="shared" si="46"/>
        <v>377.92</v>
      </c>
      <c r="L195" s="170">
        <f t="shared" si="46"/>
        <v>279.705949</v>
      </c>
      <c r="M195" s="41"/>
      <c r="Q195" s="92"/>
      <c r="R195" s="92"/>
    </row>
    <row r="196" spans="2:18" ht="12.75">
      <c r="B196" s="26" t="s">
        <v>6</v>
      </c>
      <c r="C196" s="37">
        <v>24.7114543</v>
      </c>
      <c r="D196" s="37">
        <v>14.785298000000001</v>
      </c>
      <c r="E196" s="37">
        <v>8.238901</v>
      </c>
      <c r="F196" s="37">
        <v>3.921865</v>
      </c>
      <c r="G196" s="58">
        <v>6.8055900000000005</v>
      </c>
      <c r="H196" s="37">
        <v>1.52933</v>
      </c>
      <c r="I196" s="58">
        <v>22.13262</v>
      </c>
      <c r="J196" s="108">
        <v>12.963204</v>
      </c>
      <c r="K196" s="40">
        <f t="shared" si="46"/>
        <v>61.888565299999996</v>
      </c>
      <c r="L196" s="170">
        <f t="shared" si="46"/>
        <v>33.199697</v>
      </c>
      <c r="Q196" s="92"/>
      <c r="R196" s="92"/>
    </row>
    <row r="197" spans="2:18" ht="12.75">
      <c r="B197" s="26" t="s">
        <v>7</v>
      </c>
      <c r="C197" s="37">
        <v>37.758</v>
      </c>
      <c r="D197" s="37">
        <v>25.804</v>
      </c>
      <c r="E197" s="37">
        <v>16.237000000000002</v>
      </c>
      <c r="F197" s="37">
        <v>10.825000000000001</v>
      </c>
      <c r="G197" s="58">
        <v>8.49</v>
      </c>
      <c r="H197" s="37">
        <v>4.281</v>
      </c>
      <c r="I197" s="58">
        <v>32.907000000000004</v>
      </c>
      <c r="J197" s="108">
        <v>21.481</v>
      </c>
      <c r="K197" s="40">
        <f>C197+E197+G197+I197</f>
        <v>95.39200000000001</v>
      </c>
      <c r="L197" s="170">
        <f t="shared" si="46"/>
        <v>62.391</v>
      </c>
      <c r="Q197" s="92"/>
      <c r="R197" s="92"/>
    </row>
    <row r="198" spans="2:18" ht="13.5" thickBot="1">
      <c r="B198" s="27" t="s">
        <v>54</v>
      </c>
      <c r="C198" s="39">
        <f>SUM(C193:C197)</f>
        <v>890.1115542846532</v>
      </c>
      <c r="D198" s="39">
        <f>SUM(D193:D197)</f>
        <v>717.4508381901527</v>
      </c>
      <c r="E198" s="39">
        <f>SUM(E193:E197)</f>
        <v>347.200800997646</v>
      </c>
      <c r="F198" s="39">
        <f>SUM(F193:F197)</f>
        <v>292.26916416994595</v>
      </c>
      <c r="G198" s="39">
        <f aca="true" t="shared" si="47" ref="G198:L198">SUM(G193:G197)</f>
        <v>199.86708999820002</v>
      </c>
      <c r="H198" s="39">
        <f>SUM(H193:H197)</f>
        <v>174.657384867</v>
      </c>
      <c r="I198" s="39">
        <f t="shared" si="47"/>
        <v>773.79202</v>
      </c>
      <c r="J198" s="24">
        <f t="shared" si="47"/>
        <v>616.505313797</v>
      </c>
      <c r="K198" s="39">
        <f t="shared" si="47"/>
        <v>2210.971465280499</v>
      </c>
      <c r="L198" s="122">
        <f t="shared" si="47"/>
        <v>1800.8827010240987</v>
      </c>
      <c r="Q198" s="92"/>
      <c r="R198" s="92"/>
    </row>
    <row r="199" spans="2:12" ht="18" customHeight="1">
      <c r="B199" s="32">
        <v>2013</v>
      </c>
      <c r="C199" s="182" t="s">
        <v>38</v>
      </c>
      <c r="D199" s="182"/>
      <c r="E199" s="182" t="s">
        <v>39</v>
      </c>
      <c r="F199" s="182"/>
      <c r="G199" s="182" t="s">
        <v>40</v>
      </c>
      <c r="H199" s="182"/>
      <c r="I199" s="182" t="s">
        <v>41</v>
      </c>
      <c r="J199" s="182"/>
      <c r="K199" s="182" t="s">
        <v>42</v>
      </c>
      <c r="L199" s="182"/>
    </row>
    <row r="200" spans="2:12" ht="21.75" customHeight="1">
      <c r="B200" s="26" t="s">
        <v>3</v>
      </c>
      <c r="C200" s="37">
        <v>398.54699999999997</v>
      </c>
      <c r="D200" s="21">
        <v>392.962</v>
      </c>
      <c r="E200" s="37">
        <v>160.552</v>
      </c>
      <c r="F200" s="37">
        <v>158.771</v>
      </c>
      <c r="G200" s="58">
        <v>61.974000000000004</v>
      </c>
      <c r="H200" s="37">
        <v>60.931000000000004</v>
      </c>
      <c r="I200" s="58">
        <v>287.659</v>
      </c>
      <c r="J200" s="108">
        <v>283.938</v>
      </c>
      <c r="K200" s="40">
        <f aca="true" t="shared" si="48" ref="K200:L204">C200+E200+G200+I200</f>
        <v>908.732</v>
      </c>
      <c r="L200" s="169">
        <f t="shared" si="48"/>
        <v>896.602</v>
      </c>
    </row>
    <row r="201" spans="2:18" ht="12.75">
      <c r="B201" s="26" t="s">
        <v>4</v>
      </c>
      <c r="C201" s="37">
        <v>277.472701338</v>
      </c>
      <c r="D201" s="37">
        <v>155.64902490699998</v>
      </c>
      <c r="E201" s="37">
        <v>129.44869993</v>
      </c>
      <c r="F201" s="37">
        <v>99.71</v>
      </c>
      <c r="G201" s="58">
        <v>79.62260055253174</v>
      </c>
      <c r="H201" s="37">
        <v>84.09119768143174</v>
      </c>
      <c r="I201" s="58">
        <v>210.0512005090868</v>
      </c>
      <c r="J201" s="108">
        <v>152.54094342605865</v>
      </c>
      <c r="K201" s="40">
        <f t="shared" si="48"/>
        <v>696.5952023296185</v>
      </c>
      <c r="L201" s="170">
        <f t="shared" si="48"/>
        <v>491.99116601449043</v>
      </c>
      <c r="Q201" s="92"/>
      <c r="R201" s="92"/>
    </row>
    <row r="202" spans="2:18" ht="12.75">
      <c r="B202" s="26" t="s">
        <v>5</v>
      </c>
      <c r="C202" s="37">
        <v>184.79</v>
      </c>
      <c r="D202" s="37">
        <v>141.606482</v>
      </c>
      <c r="E202" s="37">
        <v>48.92</v>
      </c>
      <c r="F202" s="37">
        <v>35.903312</v>
      </c>
      <c r="G202" s="58">
        <v>24.305999999999997</v>
      </c>
      <c r="H202" s="37">
        <v>17.096421999999997</v>
      </c>
      <c r="I202" s="58">
        <v>125.875</v>
      </c>
      <c r="J202" s="108">
        <v>87.682017</v>
      </c>
      <c r="K202" s="40">
        <f t="shared" si="48"/>
        <v>383.89099999999996</v>
      </c>
      <c r="L202" s="170">
        <f t="shared" si="48"/>
        <v>282.288233</v>
      </c>
      <c r="Q202" s="92"/>
      <c r="R202" s="92"/>
    </row>
    <row r="203" spans="2:18" ht="12.75">
      <c r="B203" s="26" t="s">
        <v>6</v>
      </c>
      <c r="C203" s="37">
        <v>28.35464</v>
      </c>
      <c r="D203" s="37">
        <v>18.493755</v>
      </c>
      <c r="E203" s="37">
        <v>10.265889999999999</v>
      </c>
      <c r="F203" s="37">
        <v>3.761189</v>
      </c>
      <c r="G203" s="58">
        <v>6.5459013</v>
      </c>
      <c r="H203" s="37">
        <v>1.6745203000000002</v>
      </c>
      <c r="I203" s="58">
        <v>19.474534000000002</v>
      </c>
      <c r="J203" s="108">
        <v>13.8872</v>
      </c>
      <c r="K203" s="40">
        <f t="shared" si="48"/>
        <v>64.6409653</v>
      </c>
      <c r="L203" s="170">
        <f t="shared" si="48"/>
        <v>37.8166643</v>
      </c>
      <c r="Q203" s="92"/>
      <c r="R203" s="92"/>
    </row>
    <row r="204" spans="2:18" ht="12.75">
      <c r="B204" s="26" t="s">
        <v>7</v>
      </c>
      <c r="C204" s="37">
        <v>38.702</v>
      </c>
      <c r="D204" s="37">
        <v>25.44239</v>
      </c>
      <c r="E204" s="37">
        <v>16.172150000000002</v>
      </c>
      <c r="F204" s="37">
        <v>11.66946</v>
      </c>
      <c r="G204" s="58">
        <v>7.491243</v>
      </c>
      <c r="H204" s="37">
        <v>3.8090129999999998</v>
      </c>
      <c r="I204" s="58">
        <v>29.246790000000004</v>
      </c>
      <c r="J204" s="108">
        <v>20.84779</v>
      </c>
      <c r="K204" s="40">
        <f t="shared" si="48"/>
        <v>91.612183</v>
      </c>
      <c r="L204" s="170">
        <f t="shared" si="48"/>
        <v>61.768653</v>
      </c>
      <c r="Q204" s="92"/>
      <c r="R204" s="92"/>
    </row>
    <row r="205" spans="2:18" ht="13.5" thickBot="1">
      <c r="B205" s="27" t="s">
        <v>54</v>
      </c>
      <c r="C205" s="39">
        <f aca="true" t="shared" si="49" ref="C205:L205">SUM(C200:C204)</f>
        <v>927.866341338</v>
      </c>
      <c r="D205" s="39">
        <f t="shared" si="49"/>
        <v>734.153651907</v>
      </c>
      <c r="E205" s="39">
        <f t="shared" si="49"/>
        <v>365.35873993</v>
      </c>
      <c r="F205" s="39">
        <f>SUM(F200:F204)</f>
        <v>309.81496100000004</v>
      </c>
      <c r="G205" s="39">
        <f t="shared" si="49"/>
        <v>179.93974485253173</v>
      </c>
      <c r="H205" s="39">
        <f t="shared" si="49"/>
        <v>167.60215298143174</v>
      </c>
      <c r="I205" s="39">
        <f t="shared" si="49"/>
        <v>672.3065245090868</v>
      </c>
      <c r="J205" s="24">
        <f t="shared" si="49"/>
        <v>558.8959504260587</v>
      </c>
      <c r="K205" s="39">
        <f t="shared" si="49"/>
        <v>2145.471350629619</v>
      </c>
      <c r="L205" s="122">
        <f t="shared" si="49"/>
        <v>1770.4667163144904</v>
      </c>
      <c r="Q205" s="92"/>
      <c r="R205" s="92"/>
    </row>
    <row r="206" spans="2:12" ht="18" customHeight="1">
      <c r="B206" s="105"/>
      <c r="C206" s="106"/>
      <c r="D206" s="106"/>
      <c r="E206" s="106"/>
      <c r="F206" s="106"/>
      <c r="G206" s="106"/>
      <c r="H206" s="106"/>
      <c r="I206" s="106"/>
      <c r="J206" s="107"/>
      <c r="K206" s="37"/>
      <c r="L206" s="37"/>
    </row>
    <row r="207" spans="2:12" ht="18" customHeight="1">
      <c r="B207" s="32">
        <v>2012</v>
      </c>
      <c r="C207" s="182" t="s">
        <v>38</v>
      </c>
      <c r="D207" s="182"/>
      <c r="E207" s="182" t="s">
        <v>39</v>
      </c>
      <c r="F207" s="182"/>
      <c r="G207" s="182" t="s">
        <v>40</v>
      </c>
      <c r="H207" s="182"/>
      <c r="I207" s="182" t="s">
        <v>41</v>
      </c>
      <c r="J207" s="182"/>
      <c r="K207" s="182" t="s">
        <v>42</v>
      </c>
      <c r="L207" s="182"/>
    </row>
    <row r="208" spans="2:12" ht="21.75" customHeight="1">
      <c r="B208" s="26" t="s">
        <v>3</v>
      </c>
      <c r="C208" s="37">
        <v>359.607</v>
      </c>
      <c r="D208" s="21">
        <v>354.49</v>
      </c>
      <c r="E208" s="37">
        <v>133.632</v>
      </c>
      <c r="F208" s="37">
        <v>132.163</v>
      </c>
      <c r="G208" s="58">
        <v>55.976</v>
      </c>
      <c r="H208" s="37">
        <v>55.306</v>
      </c>
      <c r="I208" s="58">
        <v>342.242</v>
      </c>
      <c r="J208" s="108">
        <v>337.616</v>
      </c>
      <c r="K208" s="108">
        <v>891.457</v>
      </c>
      <c r="L208" s="166">
        <v>879.575</v>
      </c>
    </row>
    <row r="209" spans="2:12" ht="12.75">
      <c r="B209" s="26" t="s">
        <v>4</v>
      </c>
      <c r="C209" s="37">
        <v>278.4476</v>
      </c>
      <c r="D209" s="37">
        <v>221.612</v>
      </c>
      <c r="E209" s="37">
        <v>108.1576</v>
      </c>
      <c r="F209" s="37">
        <v>72.535238</v>
      </c>
      <c r="G209" s="58">
        <v>82.51037048</v>
      </c>
      <c r="H209" s="37">
        <v>43.47744848</v>
      </c>
      <c r="I209" s="58">
        <v>262.15869978</v>
      </c>
      <c r="J209" s="108">
        <v>211.23929034</v>
      </c>
      <c r="K209" s="108">
        <v>731.3087000639999</v>
      </c>
      <c r="L209" s="167">
        <v>548.86448982</v>
      </c>
    </row>
    <row r="210" spans="2:12" ht="12.75">
      <c r="B210" s="26" t="s">
        <v>5</v>
      </c>
      <c r="C210" s="37">
        <v>190.066</v>
      </c>
      <c r="D210" s="37">
        <v>143.401</v>
      </c>
      <c r="E210" s="37">
        <v>44.863</v>
      </c>
      <c r="F210" s="37">
        <v>32.699265</v>
      </c>
      <c r="G210" s="58">
        <v>23.381</v>
      </c>
      <c r="H210" s="37">
        <v>16.671425</v>
      </c>
      <c r="I210" s="58">
        <v>142.306035</v>
      </c>
      <c r="J210" s="108">
        <v>99.219982</v>
      </c>
      <c r="K210" s="108">
        <v>400.6159849999999</v>
      </c>
      <c r="L210" s="167">
        <v>291.991711</v>
      </c>
    </row>
    <row r="211" spans="2:12" ht="12.75">
      <c r="B211" s="26" t="s">
        <v>6</v>
      </c>
      <c r="C211" s="37">
        <v>29.361980000000003</v>
      </c>
      <c r="D211" s="37">
        <v>19.159</v>
      </c>
      <c r="E211" s="37">
        <v>10.313004</v>
      </c>
      <c r="F211" s="37">
        <v>3.79226</v>
      </c>
      <c r="G211" s="58">
        <v>5.68454</v>
      </c>
      <c r="H211" s="37">
        <v>1.0396100000000001</v>
      </c>
      <c r="I211" s="58">
        <v>21.430999999999997</v>
      </c>
      <c r="J211" s="108">
        <v>12.959971999999999</v>
      </c>
      <c r="K211" s="108">
        <v>66.792</v>
      </c>
      <c r="L211" s="168">
        <v>36.951632</v>
      </c>
    </row>
    <row r="212" spans="2:12" ht="12.75">
      <c r="B212" s="26" t="s">
        <v>7</v>
      </c>
      <c r="C212" s="37">
        <v>39.874</v>
      </c>
      <c r="D212" s="37">
        <v>31.112</v>
      </c>
      <c r="E212" s="37">
        <v>14.709</v>
      </c>
      <c r="F212" s="37">
        <v>10.888</v>
      </c>
      <c r="G212" s="58">
        <v>7.414</v>
      </c>
      <c r="H212" s="37">
        <v>5.118</v>
      </c>
      <c r="I212" s="58">
        <v>32.859</v>
      </c>
      <c r="J212" s="108">
        <v>25.592000000000002</v>
      </c>
      <c r="K212" s="108">
        <v>94.856</v>
      </c>
      <c r="L212" s="167">
        <v>72.71000000000001</v>
      </c>
    </row>
    <row r="213" spans="2:12" ht="13.5" thickBot="1">
      <c r="B213" s="27" t="s">
        <v>54</v>
      </c>
      <c r="C213" s="39">
        <f aca="true" t="shared" si="50" ref="C213:H213">SUM(C208:C212)</f>
        <v>897.3565800000001</v>
      </c>
      <c r="D213" s="39">
        <f t="shared" si="50"/>
        <v>769.7739999999999</v>
      </c>
      <c r="E213" s="39">
        <f t="shared" si="50"/>
        <v>311.674604</v>
      </c>
      <c r="F213" s="39">
        <f t="shared" si="50"/>
        <v>252.077763</v>
      </c>
      <c r="G213" s="39">
        <f t="shared" si="50"/>
        <v>174.96591048</v>
      </c>
      <c r="H213" s="39">
        <f t="shared" si="50"/>
        <v>121.61248348</v>
      </c>
      <c r="I213" s="39">
        <f>SUM(I208:I212)</f>
        <v>800.9967347800001</v>
      </c>
      <c r="J213" s="24">
        <f>SUM(J208:J212)</f>
        <v>686.62724434</v>
      </c>
      <c r="K213" s="39">
        <f>SUM(K208:K212)</f>
        <v>2185.0296850639998</v>
      </c>
      <c r="L213" s="122">
        <f>SUM(L208:L212)</f>
        <v>1830.09283282</v>
      </c>
    </row>
    <row r="214" spans="2:10" ht="12.75">
      <c r="B214" s="22"/>
      <c r="C214" s="23"/>
      <c r="D214" s="23"/>
      <c r="J214" s="41"/>
    </row>
    <row r="215" spans="2:12" ht="15.75" customHeight="1">
      <c r="B215" s="32">
        <v>2011</v>
      </c>
      <c r="C215" s="182" t="s">
        <v>38</v>
      </c>
      <c r="D215" s="182"/>
      <c r="E215" s="182" t="s">
        <v>39</v>
      </c>
      <c r="F215" s="182"/>
      <c r="G215" s="182" t="s">
        <v>40</v>
      </c>
      <c r="H215" s="182"/>
      <c r="I215" s="182" t="s">
        <v>41</v>
      </c>
      <c r="J215" s="182"/>
      <c r="K215" s="182" t="s">
        <v>42</v>
      </c>
      <c r="L215" s="182"/>
    </row>
    <row r="216" spans="2:12" ht="21.75" customHeight="1">
      <c r="B216" s="26" t="s">
        <v>3</v>
      </c>
      <c r="C216" s="21">
        <v>377.111</v>
      </c>
      <c r="D216" s="21">
        <v>371.7065</v>
      </c>
      <c r="E216" s="37">
        <v>132.439</v>
      </c>
      <c r="F216" s="37">
        <v>131.036</v>
      </c>
      <c r="G216" s="37">
        <v>52.029999999999994</v>
      </c>
      <c r="H216" s="37">
        <v>51.238</v>
      </c>
      <c r="I216" s="58">
        <v>301.287</v>
      </c>
      <c r="J216" s="58">
        <v>297.11899999999997</v>
      </c>
      <c r="K216" s="59">
        <f aca="true" t="shared" si="51" ref="K216:L220">C216+E216+G216+I216</f>
        <v>862.867</v>
      </c>
      <c r="L216" s="124">
        <f t="shared" si="51"/>
        <v>851.0995</v>
      </c>
    </row>
    <row r="217" spans="2:13" s="94" customFormat="1" ht="12.75">
      <c r="B217" s="26" t="s">
        <v>4</v>
      </c>
      <c r="C217" s="37">
        <v>283.201</v>
      </c>
      <c r="D217" s="37">
        <v>223.224998</v>
      </c>
      <c r="E217" s="37">
        <v>108.426</v>
      </c>
      <c r="F217" s="37">
        <v>72.718312</v>
      </c>
      <c r="G217" s="37">
        <v>73.81</v>
      </c>
      <c r="H217" s="37">
        <v>29.779175999999993</v>
      </c>
      <c r="I217" s="58">
        <v>228.809</v>
      </c>
      <c r="J217" s="58">
        <v>176.93913600000002</v>
      </c>
      <c r="K217" s="59">
        <f t="shared" si="51"/>
        <v>694.246</v>
      </c>
      <c r="L217" s="125">
        <f t="shared" si="51"/>
        <v>502.661622</v>
      </c>
      <c r="M217" s="93"/>
    </row>
    <row r="218" spans="2:13" s="94" customFormat="1" ht="12.75">
      <c r="B218" s="26" t="s">
        <v>5</v>
      </c>
      <c r="C218" s="37">
        <v>200.111</v>
      </c>
      <c r="D218" s="37">
        <v>145.418534</v>
      </c>
      <c r="E218" s="37">
        <v>51.207</v>
      </c>
      <c r="F218" s="37">
        <v>37.302935</v>
      </c>
      <c r="G218" s="37">
        <v>22</v>
      </c>
      <c r="H218" s="37">
        <v>16.782567</v>
      </c>
      <c r="I218" s="58">
        <v>130</v>
      </c>
      <c r="J218" s="58">
        <v>93.552805</v>
      </c>
      <c r="K218" s="59">
        <f t="shared" si="51"/>
        <v>403.318</v>
      </c>
      <c r="L218" s="125">
        <f t="shared" si="51"/>
        <v>293.05684099999996</v>
      </c>
      <c r="M218" s="93"/>
    </row>
    <row r="219" spans="2:13" s="94" customFormat="1" ht="12.75">
      <c r="B219" s="26" t="s">
        <v>6</v>
      </c>
      <c r="C219" s="37">
        <v>28.931</v>
      </c>
      <c r="D219" s="37">
        <v>19.05722</v>
      </c>
      <c r="E219" s="37">
        <v>10.885</v>
      </c>
      <c r="F219" s="37">
        <v>4.35785</v>
      </c>
      <c r="G219" s="37">
        <v>6.4</v>
      </c>
      <c r="H219" s="37">
        <v>1.17754</v>
      </c>
      <c r="I219" s="58">
        <v>20</v>
      </c>
      <c r="J219" s="58">
        <v>12.029679999999999</v>
      </c>
      <c r="K219" s="59">
        <f t="shared" si="51"/>
        <v>66.21600000000001</v>
      </c>
      <c r="L219" s="125">
        <f t="shared" si="51"/>
        <v>36.62229</v>
      </c>
      <c r="M219" s="93"/>
    </row>
    <row r="220" spans="2:13" s="94" customFormat="1" ht="12.75">
      <c r="B220" s="26" t="s">
        <v>7</v>
      </c>
      <c r="C220" s="37">
        <v>44.843</v>
      </c>
      <c r="D220" s="37">
        <v>33.684</v>
      </c>
      <c r="E220" s="37">
        <v>16.8</v>
      </c>
      <c r="F220" s="37">
        <v>11.907</v>
      </c>
      <c r="G220" s="37">
        <v>6.67</v>
      </c>
      <c r="H220" s="37">
        <v>4.59</v>
      </c>
      <c r="I220" s="58">
        <v>31.304</v>
      </c>
      <c r="J220" s="58">
        <v>24.415</v>
      </c>
      <c r="K220" s="59">
        <f t="shared" si="51"/>
        <v>99.617</v>
      </c>
      <c r="L220" s="125">
        <f t="shared" si="51"/>
        <v>74.596</v>
      </c>
      <c r="M220" s="93"/>
    </row>
    <row r="221" spans="2:13" s="94" customFormat="1" ht="13.5" thickBot="1">
      <c r="B221" s="27" t="s">
        <v>54</v>
      </c>
      <c r="C221" s="39">
        <f>SUM(C216:C220)</f>
        <v>934.197</v>
      </c>
      <c r="D221" s="39">
        <f>SUM(D216:D220)</f>
        <v>793.091252</v>
      </c>
      <c r="E221" s="39">
        <f aca="true" t="shared" si="52" ref="E221:L221">SUM(E216:E220)</f>
        <v>319.757</v>
      </c>
      <c r="F221" s="39">
        <f t="shared" si="52"/>
        <v>257.322097</v>
      </c>
      <c r="G221" s="39">
        <f t="shared" si="52"/>
        <v>160.91</v>
      </c>
      <c r="H221" s="39">
        <f t="shared" si="52"/>
        <v>103.56728299999999</v>
      </c>
      <c r="I221" s="24">
        <f t="shared" si="52"/>
        <v>711.4</v>
      </c>
      <c r="J221" s="24">
        <f t="shared" si="52"/>
        <v>604.055621</v>
      </c>
      <c r="K221" s="24">
        <f t="shared" si="52"/>
        <v>2126.264</v>
      </c>
      <c r="L221" s="165">
        <f t="shared" si="52"/>
        <v>1758.036253</v>
      </c>
      <c r="M221" s="93"/>
    </row>
    <row r="222" spans="2:4" s="94" customFormat="1" ht="12.75">
      <c r="B222" s="95"/>
      <c r="C222" s="96"/>
      <c r="D222" s="96"/>
    </row>
    <row r="223" spans="2:12" s="94" customFormat="1" ht="15.75" customHeight="1">
      <c r="B223" s="32">
        <v>2010</v>
      </c>
      <c r="C223" s="182" t="s">
        <v>38</v>
      </c>
      <c r="D223" s="182"/>
      <c r="E223" s="182" t="s">
        <v>39</v>
      </c>
      <c r="F223" s="182"/>
      <c r="G223" s="182" t="s">
        <v>40</v>
      </c>
      <c r="H223" s="182"/>
      <c r="I223" s="182" t="s">
        <v>41</v>
      </c>
      <c r="J223" s="182"/>
      <c r="K223" s="182" t="s">
        <v>42</v>
      </c>
      <c r="L223" s="182"/>
    </row>
    <row r="224" spans="2:12" s="94" customFormat="1" ht="21.75" customHeight="1">
      <c r="B224" s="26" t="s">
        <v>3</v>
      </c>
      <c r="C224" s="21">
        <v>444.52700000000004</v>
      </c>
      <c r="D224" s="21">
        <v>438.596</v>
      </c>
      <c r="E224" s="21">
        <v>170.35799999999998</v>
      </c>
      <c r="F224" s="21">
        <v>168.63400000000001</v>
      </c>
      <c r="G224" s="21">
        <v>71</v>
      </c>
      <c r="H224" s="21">
        <v>70.34200000000001</v>
      </c>
      <c r="I224" s="5">
        <v>329.728</v>
      </c>
      <c r="J224" s="5">
        <v>325.324</v>
      </c>
      <c r="K224" s="41">
        <f aca="true" t="shared" si="53" ref="K224:L229">C224+E224+G224+I224</f>
        <v>1015.613</v>
      </c>
      <c r="L224" s="123">
        <f t="shared" si="53"/>
        <v>1002.896</v>
      </c>
    </row>
    <row r="225" spans="2:14" s="94" customFormat="1" ht="12.75">
      <c r="B225" s="26" t="s">
        <v>4</v>
      </c>
      <c r="C225" s="21">
        <v>331.32620000000003</v>
      </c>
      <c r="D225" s="21">
        <v>264.967762</v>
      </c>
      <c r="E225" s="21">
        <v>121.58539999999999</v>
      </c>
      <c r="F225" s="21">
        <v>89.29118400000002</v>
      </c>
      <c r="G225" s="21">
        <v>67.9282</v>
      </c>
      <c r="H225" s="21">
        <v>32.447757</v>
      </c>
      <c r="I225" s="5">
        <v>253.29899999</v>
      </c>
      <c r="J225" s="5">
        <v>200.82598000000002</v>
      </c>
      <c r="K225" s="41">
        <f t="shared" si="53"/>
        <v>774.1387999899999</v>
      </c>
      <c r="L225" s="121">
        <f t="shared" si="53"/>
        <v>587.5326830000001</v>
      </c>
      <c r="M225" s="93"/>
      <c r="N225" s="97"/>
    </row>
    <row r="226" spans="2:14" s="94" customFormat="1" ht="12.75">
      <c r="B226" s="26" t="s">
        <v>5</v>
      </c>
      <c r="C226" s="21">
        <v>207</v>
      </c>
      <c r="D226" s="21">
        <v>154.543372</v>
      </c>
      <c r="E226" s="21">
        <v>48.5</v>
      </c>
      <c r="F226" s="21">
        <v>33.924987</v>
      </c>
      <c r="G226" s="21">
        <v>23</v>
      </c>
      <c r="H226" s="21">
        <v>17.661581</v>
      </c>
      <c r="I226" s="5">
        <v>151.42</v>
      </c>
      <c r="J226" s="5">
        <v>104.82883299999999</v>
      </c>
      <c r="K226" s="41">
        <f t="shared" si="53"/>
        <v>429.91999999999996</v>
      </c>
      <c r="L226" s="121">
        <f t="shared" si="53"/>
        <v>310.958773</v>
      </c>
      <c r="M226" s="93"/>
      <c r="N226" s="97"/>
    </row>
    <row r="227" spans="2:14" s="94" customFormat="1" ht="12.75">
      <c r="B227" s="26" t="s">
        <v>6</v>
      </c>
      <c r="C227" s="21">
        <v>29.781859999999998</v>
      </c>
      <c r="D227" s="21">
        <v>19.30276</v>
      </c>
      <c r="E227" s="21">
        <v>11.18176</v>
      </c>
      <c r="F227" s="21">
        <v>4.37493</v>
      </c>
      <c r="G227" s="21">
        <v>6.12617</v>
      </c>
      <c r="H227" s="21">
        <v>1.16256</v>
      </c>
      <c r="I227" s="5">
        <v>23.30819</v>
      </c>
      <c r="J227" s="5">
        <v>14.14153</v>
      </c>
      <c r="K227" s="41">
        <f t="shared" si="53"/>
        <v>70.39798</v>
      </c>
      <c r="L227" s="121">
        <f t="shared" si="53"/>
        <v>38.98178</v>
      </c>
      <c r="M227" s="93"/>
      <c r="N227" s="97"/>
    </row>
    <row r="228" spans="2:14" s="94" customFormat="1" ht="12.75">
      <c r="B228" s="26" t="s">
        <v>7</v>
      </c>
      <c r="C228" s="21">
        <v>46.009</v>
      </c>
      <c r="D228" s="21">
        <v>35.730000000000004</v>
      </c>
      <c r="E228" s="21">
        <v>13.054</v>
      </c>
      <c r="F228" s="21">
        <v>9.799</v>
      </c>
      <c r="G228" s="21">
        <v>7.907</v>
      </c>
      <c r="H228" s="21">
        <v>5.228899999999999</v>
      </c>
      <c r="I228" s="5">
        <v>36.744</v>
      </c>
      <c r="J228" s="5">
        <v>28.240000000000002</v>
      </c>
      <c r="K228" s="41">
        <f t="shared" si="53"/>
        <v>103.714</v>
      </c>
      <c r="L228" s="121">
        <f t="shared" si="53"/>
        <v>78.99790000000002</v>
      </c>
      <c r="M228" s="93"/>
      <c r="N228" s="97"/>
    </row>
    <row r="229" spans="2:14" s="94" customFormat="1" ht="13.5" thickBot="1">
      <c r="B229" s="27" t="s">
        <v>54</v>
      </c>
      <c r="C229" s="24">
        <f>SUM(C224:C228)</f>
        <v>1058.64406</v>
      </c>
      <c r="D229" s="24">
        <f>SUM(D224:D228)</f>
        <v>913.139894</v>
      </c>
      <c r="E229" s="24">
        <v>364.6</v>
      </c>
      <c r="F229" s="24">
        <f>SUM(F224:F228)</f>
        <v>306.02410100000003</v>
      </c>
      <c r="G229" s="24">
        <f>SUM(G224:G228)</f>
        <v>175.96137000000002</v>
      </c>
      <c r="H229" s="24">
        <f>SUM(H224:H228)</f>
        <v>126.842798</v>
      </c>
      <c r="I229" s="24">
        <f>SUM(I224:I228)</f>
        <v>794.49918999</v>
      </c>
      <c r="J229" s="24">
        <f>SUM(J224:J228)</f>
        <v>673.3603430000001</v>
      </c>
      <c r="K229" s="24">
        <f t="shared" si="53"/>
        <v>2393.70461999</v>
      </c>
      <c r="L229" s="165">
        <f t="shared" si="53"/>
        <v>2019.367136</v>
      </c>
      <c r="M229" s="93"/>
      <c r="N229" s="97"/>
    </row>
    <row r="230" spans="2:12" s="94" customFormat="1" ht="12.75">
      <c r="B230" s="22"/>
      <c r="C230" s="23"/>
      <c r="D230" s="23"/>
      <c r="E230" s="20"/>
      <c r="F230" s="20"/>
      <c r="G230" s="20"/>
      <c r="H230" s="20"/>
      <c r="I230" s="20"/>
      <c r="J230" s="20"/>
      <c r="K230" s="20"/>
      <c r="L230" s="20"/>
    </row>
    <row r="231" ht="15.75" customHeight="1"/>
    <row r="233" ht="12.75">
      <c r="B233" s="2"/>
    </row>
  </sheetData>
  <sheetProtection/>
  <mergeCells count="130">
    <mergeCell ref="C223:D223"/>
    <mergeCell ref="E223:F223"/>
    <mergeCell ref="G223:H223"/>
    <mergeCell ref="I223:J223"/>
    <mergeCell ref="K223:L223"/>
    <mergeCell ref="C176:D176"/>
    <mergeCell ref="E176:F176"/>
    <mergeCell ref="G176:H176"/>
    <mergeCell ref="I176:J176"/>
    <mergeCell ref="K176:L176"/>
    <mergeCell ref="C207:D207"/>
    <mergeCell ref="E207:F207"/>
    <mergeCell ref="G207:H207"/>
    <mergeCell ref="I207:J207"/>
    <mergeCell ref="K207:L207"/>
    <mergeCell ref="C169:D169"/>
    <mergeCell ref="E169:F169"/>
    <mergeCell ref="G169:H169"/>
    <mergeCell ref="I169:J169"/>
    <mergeCell ref="K169:L169"/>
    <mergeCell ref="C192:D192"/>
    <mergeCell ref="E192:F192"/>
    <mergeCell ref="G192:H192"/>
    <mergeCell ref="I192:J192"/>
    <mergeCell ref="K192:L192"/>
    <mergeCell ref="C162:D162"/>
    <mergeCell ref="E162:F162"/>
    <mergeCell ref="G162:H162"/>
    <mergeCell ref="I162:J162"/>
    <mergeCell ref="K162:L162"/>
    <mergeCell ref="C98:D98"/>
    <mergeCell ref="E98:F98"/>
    <mergeCell ref="G98:H98"/>
    <mergeCell ref="I98:J98"/>
    <mergeCell ref="K98:L98"/>
    <mergeCell ref="C41:D41"/>
    <mergeCell ref="E41:F41"/>
    <mergeCell ref="G41:H41"/>
    <mergeCell ref="I41:J41"/>
    <mergeCell ref="K41:L41"/>
    <mergeCell ref="C125:D125"/>
    <mergeCell ref="E125:F125"/>
    <mergeCell ref="G125:H125"/>
    <mergeCell ref="I125:J125"/>
    <mergeCell ref="K125:L125"/>
    <mergeCell ref="C34:D34"/>
    <mergeCell ref="E34:F34"/>
    <mergeCell ref="G34:H34"/>
    <mergeCell ref="I34:J34"/>
    <mergeCell ref="K34:L34"/>
    <mergeCell ref="C132:D132"/>
    <mergeCell ref="E132:F132"/>
    <mergeCell ref="G132:H132"/>
    <mergeCell ref="I132:J132"/>
    <mergeCell ref="K132:L132"/>
    <mergeCell ref="C146:D146"/>
    <mergeCell ref="E146:F146"/>
    <mergeCell ref="G146:H146"/>
    <mergeCell ref="I146:J146"/>
    <mergeCell ref="K146:L146"/>
    <mergeCell ref="C76:D76"/>
    <mergeCell ref="E76:F76"/>
    <mergeCell ref="G76:H76"/>
    <mergeCell ref="I76:J76"/>
    <mergeCell ref="K76:L76"/>
    <mergeCell ref="C48:D48"/>
    <mergeCell ref="E48:F48"/>
    <mergeCell ref="G48:H48"/>
    <mergeCell ref="I48:J48"/>
    <mergeCell ref="K48:L48"/>
    <mergeCell ref="C153:D153"/>
    <mergeCell ref="E153:F153"/>
    <mergeCell ref="G153:H153"/>
    <mergeCell ref="I153:J153"/>
    <mergeCell ref="K153:L153"/>
    <mergeCell ref="C55:D55"/>
    <mergeCell ref="E55:F55"/>
    <mergeCell ref="G55:H55"/>
    <mergeCell ref="I55:J55"/>
    <mergeCell ref="K55:L55"/>
    <mergeCell ref="C139:D139"/>
    <mergeCell ref="E139:F139"/>
    <mergeCell ref="G139:H139"/>
    <mergeCell ref="I139:J139"/>
    <mergeCell ref="K139:L139"/>
    <mergeCell ref="C62:D62"/>
    <mergeCell ref="E62:F62"/>
    <mergeCell ref="G62:H62"/>
    <mergeCell ref="I62:J62"/>
    <mergeCell ref="K62:L62"/>
    <mergeCell ref="C184:D184"/>
    <mergeCell ref="E184:F184"/>
    <mergeCell ref="G184:H184"/>
    <mergeCell ref="I184:J184"/>
    <mergeCell ref="K184:L184"/>
    <mergeCell ref="C215:D215"/>
    <mergeCell ref="E215:F215"/>
    <mergeCell ref="G215:H215"/>
    <mergeCell ref="I215:J215"/>
    <mergeCell ref="K215:L215"/>
    <mergeCell ref="C69:D69"/>
    <mergeCell ref="E69:F69"/>
    <mergeCell ref="G69:H69"/>
    <mergeCell ref="I69:J69"/>
    <mergeCell ref="K69:L69"/>
    <mergeCell ref="C199:D199"/>
    <mergeCell ref="E199:F199"/>
    <mergeCell ref="G199:H199"/>
    <mergeCell ref="I199:J199"/>
    <mergeCell ref="K199:L199"/>
    <mergeCell ref="C83:D83"/>
    <mergeCell ref="E83:F83"/>
    <mergeCell ref="G83:H83"/>
    <mergeCell ref="I83:J83"/>
    <mergeCell ref="K83:L83"/>
    <mergeCell ref="C105:D105"/>
    <mergeCell ref="E105:F105"/>
    <mergeCell ref="G105:H105"/>
    <mergeCell ref="I105:J105"/>
    <mergeCell ref="K105:L105"/>
    <mergeCell ref="C90:D90"/>
    <mergeCell ref="E90:F90"/>
    <mergeCell ref="G90:H90"/>
    <mergeCell ref="I90:J90"/>
    <mergeCell ref="K90:L90"/>
    <mergeCell ref="C118:D118"/>
    <mergeCell ref="E118:F118"/>
    <mergeCell ref="G118:H118"/>
    <mergeCell ref="I118:J118"/>
    <mergeCell ref="K118:L1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8"/>
  <sheetViews>
    <sheetView zoomScale="70" zoomScaleNormal="70" zoomScalePageLayoutView="0" workbookViewId="0" topLeftCell="A1">
      <selection activeCell="U26" sqref="U26"/>
    </sheetView>
  </sheetViews>
  <sheetFormatPr defaultColWidth="9.140625" defaultRowHeight="12.75"/>
  <cols>
    <col min="1" max="1" width="9.140625" style="2" customWidth="1"/>
    <col min="2" max="2" width="33.00390625" style="2" customWidth="1"/>
    <col min="3" max="3" width="20.7109375" style="2" customWidth="1"/>
    <col min="4" max="7" width="10.7109375" style="2" hidden="1" customWidth="1"/>
    <col min="8" max="16384" width="9.140625" style="2" customWidth="1"/>
  </cols>
  <sheetData>
    <row r="2" ht="15.75">
      <c r="B2" s="15" t="s">
        <v>22</v>
      </c>
    </row>
    <row r="3" ht="12.75">
      <c r="B3" s="1" t="s">
        <v>25</v>
      </c>
    </row>
    <row r="4" ht="12.75">
      <c r="B4" s="1"/>
    </row>
    <row r="5" spans="2:8" ht="12.75">
      <c r="B5" s="3" t="s">
        <v>0</v>
      </c>
      <c r="C5" s="3" t="s">
        <v>24</v>
      </c>
      <c r="D5" s="3"/>
      <c r="E5" s="3"/>
      <c r="F5" s="4"/>
      <c r="G5" s="4"/>
      <c r="H5" s="3" t="s">
        <v>1</v>
      </c>
    </row>
    <row r="6" spans="2:21" ht="38.25">
      <c r="B6" s="14" t="s">
        <v>26</v>
      </c>
      <c r="C6" s="12"/>
      <c r="D6" s="12">
        <v>2003</v>
      </c>
      <c r="E6" s="13">
        <v>2004</v>
      </c>
      <c r="F6" s="12">
        <v>2005</v>
      </c>
      <c r="G6" s="12">
        <v>2006</v>
      </c>
      <c r="H6" s="35">
        <v>2010</v>
      </c>
      <c r="I6" s="35">
        <v>2011</v>
      </c>
      <c r="J6" s="35">
        <v>2012</v>
      </c>
      <c r="K6" s="35">
        <v>2013</v>
      </c>
      <c r="L6" s="35">
        <v>2014</v>
      </c>
      <c r="M6" s="35">
        <v>2015</v>
      </c>
      <c r="N6" s="35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5">
        <v>2023</v>
      </c>
    </row>
    <row r="7" spans="3:21" ht="12.75">
      <c r="C7" s="2" t="s">
        <v>3</v>
      </c>
      <c r="D7" s="9">
        <v>304.1</v>
      </c>
      <c r="E7" s="9">
        <v>304.9</v>
      </c>
      <c r="F7" s="9">
        <v>306.4</v>
      </c>
      <c r="G7" s="9">
        <v>304.9</v>
      </c>
      <c r="H7" s="33">
        <v>305.6</v>
      </c>
      <c r="I7" s="2">
        <v>300.7</v>
      </c>
      <c r="J7" s="16">
        <v>294.7027449674644</v>
      </c>
      <c r="K7" s="16">
        <v>294.35652215456173</v>
      </c>
      <c r="L7" s="16">
        <v>295.85215387063636</v>
      </c>
      <c r="M7" s="16">
        <v>293.2</v>
      </c>
      <c r="N7" s="16">
        <v>293.2228572044503</v>
      </c>
      <c r="O7" s="16">
        <v>292.5080790864597</v>
      </c>
      <c r="P7" s="16">
        <v>292.4</v>
      </c>
      <c r="Q7" s="16">
        <v>288.39197340349415</v>
      </c>
      <c r="R7" s="16">
        <v>289.4</v>
      </c>
      <c r="S7" s="16">
        <v>290.2246824360612</v>
      </c>
      <c r="T7" s="16">
        <v>291.10006107099264</v>
      </c>
      <c r="U7" s="16">
        <v>297.14269714252777</v>
      </c>
    </row>
    <row r="8" spans="3:21" ht="12.75">
      <c r="C8" s="2" t="s">
        <v>4</v>
      </c>
      <c r="D8" s="9">
        <v>341.4</v>
      </c>
      <c r="E8" s="9">
        <v>344.7</v>
      </c>
      <c r="F8" s="9">
        <v>350</v>
      </c>
      <c r="G8" s="9">
        <v>341.6</v>
      </c>
      <c r="H8" s="33">
        <v>337</v>
      </c>
      <c r="I8" s="2">
        <v>336.2</v>
      </c>
      <c r="J8" s="16">
        <v>340.1498926260246</v>
      </c>
      <c r="K8" s="16">
        <v>338.6922829691371</v>
      </c>
      <c r="L8" s="16">
        <v>342.2753040490033</v>
      </c>
      <c r="M8" s="16">
        <v>347.9</v>
      </c>
      <c r="N8" s="16">
        <v>344.9322719421362</v>
      </c>
      <c r="O8" s="16">
        <v>342.3673949132671</v>
      </c>
      <c r="P8" s="16">
        <v>344.3</v>
      </c>
      <c r="Q8" s="16">
        <v>343.14586857387246</v>
      </c>
      <c r="R8" s="16">
        <v>342.8</v>
      </c>
      <c r="S8" s="16">
        <v>344.69561418851555</v>
      </c>
      <c r="T8" s="16">
        <v>342.3012876045295</v>
      </c>
      <c r="U8" s="16">
        <v>343.3342947777962</v>
      </c>
    </row>
    <row r="9" spans="3:21" ht="12.75">
      <c r="C9" s="2" t="s">
        <v>5</v>
      </c>
      <c r="D9" s="9">
        <v>396</v>
      </c>
      <c r="E9" s="9">
        <v>406.2</v>
      </c>
      <c r="F9" s="9">
        <v>383</v>
      </c>
      <c r="G9" s="9">
        <v>379.5</v>
      </c>
      <c r="H9" s="33">
        <v>361.3</v>
      </c>
      <c r="I9" s="2">
        <v>317.1</v>
      </c>
      <c r="J9" s="16">
        <v>315.8319311999832</v>
      </c>
      <c r="K9" s="16">
        <v>302.51048926038396</v>
      </c>
      <c r="L9" s="16">
        <v>292.9263865150751</v>
      </c>
      <c r="M9" s="16">
        <v>289.8</v>
      </c>
      <c r="N9" s="16">
        <v>304.6749778985691</v>
      </c>
      <c r="O9" s="16">
        <v>299.425505067624</v>
      </c>
      <c r="P9" s="16">
        <v>306.7</v>
      </c>
      <c r="Q9" s="16">
        <v>300.82164203934684</v>
      </c>
      <c r="R9" s="16">
        <v>295.8</v>
      </c>
      <c r="S9" s="16">
        <v>329.7486707909645</v>
      </c>
      <c r="T9" s="16">
        <v>334.79882107192793</v>
      </c>
      <c r="U9" s="16">
        <v>329.783309555793</v>
      </c>
    </row>
    <row r="10" spans="3:21" ht="12.75">
      <c r="C10" s="2" t="s">
        <v>6</v>
      </c>
      <c r="D10" s="9">
        <v>362.2</v>
      </c>
      <c r="E10" s="9">
        <v>357.3</v>
      </c>
      <c r="F10" s="9">
        <v>357.9</v>
      </c>
      <c r="G10" s="9">
        <v>366.48</v>
      </c>
      <c r="H10" s="33">
        <v>376.8</v>
      </c>
      <c r="I10" s="2">
        <v>372.4</v>
      </c>
      <c r="J10" s="16">
        <v>370.5931683942237</v>
      </c>
      <c r="K10" s="16">
        <v>369.68791983774526</v>
      </c>
      <c r="L10" s="16">
        <v>361.3043500005001</v>
      </c>
      <c r="M10" s="16">
        <v>359.9</v>
      </c>
      <c r="N10" s="16">
        <v>370.36799208999287</v>
      </c>
      <c r="O10" s="16">
        <v>378.2085709719269</v>
      </c>
      <c r="P10" s="16">
        <v>373.4</v>
      </c>
      <c r="Q10" s="16">
        <v>363.03895290037156</v>
      </c>
      <c r="R10" s="16">
        <v>364.6</v>
      </c>
      <c r="S10" s="16">
        <v>375.19847423020985</v>
      </c>
      <c r="T10" s="16">
        <v>376.83164715143397</v>
      </c>
      <c r="U10" s="16">
        <v>369.3464582589397</v>
      </c>
    </row>
    <row r="11" spans="2:21" ht="12.75">
      <c r="B11" s="4"/>
      <c r="C11" s="4" t="s">
        <v>7</v>
      </c>
      <c r="D11" s="10">
        <v>372.2</v>
      </c>
      <c r="E11" s="10">
        <v>364.2</v>
      </c>
      <c r="F11" s="10">
        <v>364.6</v>
      </c>
      <c r="G11" s="10">
        <v>363.4</v>
      </c>
      <c r="H11" s="34">
        <v>367.2</v>
      </c>
      <c r="I11" s="2">
        <v>329.8</v>
      </c>
      <c r="J11" s="16">
        <v>305.5979195046111</v>
      </c>
      <c r="K11" s="16">
        <v>294.3345421577516</v>
      </c>
      <c r="L11" s="16">
        <v>303.2259208351878</v>
      </c>
      <c r="M11" s="16">
        <v>291.5</v>
      </c>
      <c r="N11" s="16">
        <v>292.56175469404883</v>
      </c>
      <c r="O11" s="16">
        <v>288.78863179557015</v>
      </c>
      <c r="P11" s="16">
        <v>282.2</v>
      </c>
      <c r="Q11" s="16">
        <v>290.70889270617386</v>
      </c>
      <c r="R11" s="16">
        <v>279.1</v>
      </c>
      <c r="S11" s="16">
        <v>288.4508986082444</v>
      </c>
      <c r="T11" s="16">
        <v>283.8063954191446</v>
      </c>
      <c r="U11" s="16">
        <v>287.63372527115524</v>
      </c>
    </row>
    <row r="12" spans="2:21" ht="12.75">
      <c r="B12" s="8"/>
      <c r="C12" s="8"/>
      <c r="D12" s="11"/>
      <c r="E12" s="11"/>
      <c r="F12" s="11"/>
      <c r="G12" s="11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2:21" ht="38.25">
      <c r="B13" s="14" t="s">
        <v>27</v>
      </c>
      <c r="C13" s="12"/>
      <c r="D13" s="12">
        <v>2003</v>
      </c>
      <c r="E13" s="13">
        <v>2004</v>
      </c>
      <c r="F13" s="12">
        <v>2005</v>
      </c>
      <c r="G13" s="12">
        <v>2006</v>
      </c>
      <c r="H13" s="35">
        <v>2010</v>
      </c>
      <c r="I13" s="1">
        <v>2011</v>
      </c>
      <c r="J13" s="111">
        <v>2012</v>
      </c>
      <c r="K13" s="111">
        <v>2013</v>
      </c>
      <c r="L13" s="111">
        <v>2014</v>
      </c>
      <c r="M13" s="111">
        <v>2015</v>
      </c>
      <c r="N13" s="111">
        <v>2016</v>
      </c>
      <c r="O13" s="111">
        <v>2017</v>
      </c>
      <c r="P13" s="111">
        <v>2018</v>
      </c>
      <c r="Q13" s="111">
        <v>2019</v>
      </c>
      <c r="R13" s="111">
        <v>2020</v>
      </c>
      <c r="S13" s="111">
        <v>2021</v>
      </c>
      <c r="T13" s="111">
        <v>2022</v>
      </c>
      <c r="U13" s="111">
        <v>2023</v>
      </c>
    </row>
    <row r="14" spans="3:21" ht="12.75">
      <c r="C14" s="2" t="s">
        <v>3</v>
      </c>
      <c r="D14" s="9">
        <v>160.1</v>
      </c>
      <c r="E14" s="9">
        <v>163.5</v>
      </c>
      <c r="F14" s="9">
        <v>164.1</v>
      </c>
      <c r="G14" s="9">
        <v>162.7</v>
      </c>
      <c r="H14" s="33">
        <v>163.16</v>
      </c>
      <c r="I14" s="2">
        <v>163.7</v>
      </c>
      <c r="J14" s="16">
        <v>163.29447185899036</v>
      </c>
      <c r="K14" s="16">
        <v>163.04477007522573</v>
      </c>
      <c r="L14" s="16">
        <v>163.52712375692101</v>
      </c>
      <c r="M14" s="16">
        <v>164.3</v>
      </c>
      <c r="N14" s="16">
        <v>164.1228099617373</v>
      </c>
      <c r="O14" s="16">
        <v>164.8848240346618</v>
      </c>
      <c r="P14" s="16">
        <v>165.1</v>
      </c>
      <c r="Q14" s="16">
        <v>164.62859244792236</v>
      </c>
      <c r="R14" s="16">
        <v>164.3</v>
      </c>
      <c r="S14" s="16">
        <v>164.40765888157395</v>
      </c>
      <c r="T14" s="16">
        <v>164.02892358559046</v>
      </c>
      <c r="U14" s="16">
        <v>164.53720706640354</v>
      </c>
    </row>
    <row r="15" spans="3:21" ht="12.75">
      <c r="C15" s="2" t="s">
        <v>4</v>
      </c>
      <c r="D15" s="9">
        <v>160.1</v>
      </c>
      <c r="E15" s="9">
        <v>156.5</v>
      </c>
      <c r="F15" s="9">
        <v>131.4</v>
      </c>
      <c r="G15" s="9">
        <v>167.6</v>
      </c>
      <c r="H15" s="33">
        <v>146.6</v>
      </c>
      <c r="I15" s="2">
        <v>138.1</v>
      </c>
      <c r="J15" s="16">
        <v>143.9245464881753</v>
      </c>
      <c r="K15" s="16">
        <v>176.92387241719322</v>
      </c>
      <c r="L15" s="16">
        <v>181.7869047225803</v>
      </c>
      <c r="M15" s="16">
        <v>183.7</v>
      </c>
      <c r="N15" s="16">
        <v>184.799056211343</v>
      </c>
      <c r="O15" s="16">
        <v>184.83141951024004</v>
      </c>
      <c r="P15" s="16">
        <v>183.9</v>
      </c>
      <c r="Q15" s="16">
        <v>182.31905503425764</v>
      </c>
      <c r="R15" s="16">
        <v>185.9</v>
      </c>
      <c r="S15" s="16">
        <v>187.05636821464853</v>
      </c>
      <c r="T15" s="16">
        <v>182.0877219693429</v>
      </c>
      <c r="U15" s="16">
        <v>179.8961152067424</v>
      </c>
    </row>
    <row r="16" spans="3:21" ht="12.75">
      <c r="C16" s="2" t="s">
        <v>5</v>
      </c>
      <c r="D16" s="9">
        <v>146.6</v>
      </c>
      <c r="E16" s="9">
        <v>159.4</v>
      </c>
      <c r="F16" s="9">
        <v>149</v>
      </c>
      <c r="G16" s="9">
        <v>150.5</v>
      </c>
      <c r="H16" s="33">
        <v>150.23</v>
      </c>
      <c r="I16" s="2">
        <v>152.5</v>
      </c>
      <c r="J16" s="16">
        <v>152.86269216142242</v>
      </c>
      <c r="K16" s="16">
        <v>153.42615017433033</v>
      </c>
      <c r="L16" s="16">
        <v>161.76968670618123</v>
      </c>
      <c r="M16" s="16">
        <v>161.9</v>
      </c>
      <c r="N16" s="16">
        <v>158.39917176903649</v>
      </c>
      <c r="O16" s="16">
        <v>156.1528162289896</v>
      </c>
      <c r="P16" s="16">
        <v>155.2</v>
      </c>
      <c r="Q16" s="16">
        <v>165.4969690560775</v>
      </c>
      <c r="R16" s="16">
        <v>177.2</v>
      </c>
      <c r="S16" s="16">
        <v>164.75652866538977</v>
      </c>
      <c r="T16" s="16">
        <v>162.53284186894905</v>
      </c>
      <c r="U16" s="16">
        <v>164.30378467401744</v>
      </c>
    </row>
    <row r="17" spans="3:21" ht="12.75">
      <c r="C17" s="2" t="s">
        <v>6</v>
      </c>
      <c r="D17" s="9">
        <v>186.1</v>
      </c>
      <c r="E17" s="9">
        <v>185.4</v>
      </c>
      <c r="F17" s="9">
        <v>187.2</v>
      </c>
      <c r="G17" s="9">
        <v>186.1</v>
      </c>
      <c r="H17" s="33">
        <v>189.43</v>
      </c>
      <c r="I17" s="2">
        <v>189.2</v>
      </c>
      <c r="J17" s="16">
        <v>190.6964905976764</v>
      </c>
      <c r="K17" s="16">
        <v>191.10162280905303</v>
      </c>
      <c r="L17" s="16">
        <v>181.0285937347516</v>
      </c>
      <c r="M17" s="16">
        <v>180.5</v>
      </c>
      <c r="N17" s="16">
        <v>206.92526986770875</v>
      </c>
      <c r="O17" s="16">
        <v>184.61819449748452</v>
      </c>
      <c r="P17" s="16">
        <v>182.7</v>
      </c>
      <c r="Q17" s="16">
        <v>181.48466301585597</v>
      </c>
      <c r="R17" s="16">
        <v>181.5</v>
      </c>
      <c r="S17" s="16">
        <v>182.89809919857382</v>
      </c>
      <c r="T17" s="16">
        <v>180.34095206564407</v>
      </c>
      <c r="U17" s="16">
        <v>181.19523062493624</v>
      </c>
    </row>
    <row r="18" spans="2:21" ht="12.75">
      <c r="B18" s="4"/>
      <c r="C18" s="4" t="s">
        <v>7</v>
      </c>
      <c r="D18" s="10">
        <v>174</v>
      </c>
      <c r="E18" s="10">
        <v>171.3</v>
      </c>
      <c r="F18" s="10">
        <v>173</v>
      </c>
      <c r="G18" s="10">
        <v>172.9</v>
      </c>
      <c r="H18" s="34">
        <v>169.8</v>
      </c>
      <c r="I18" s="4">
        <v>172.6</v>
      </c>
      <c r="J18" s="17">
        <v>176.55182592561357</v>
      </c>
      <c r="K18" s="17">
        <v>174.637448824891</v>
      </c>
      <c r="L18" s="17">
        <v>173.19062395169402</v>
      </c>
      <c r="M18" s="17">
        <v>175.1</v>
      </c>
      <c r="N18" s="17">
        <v>178.87308769661712</v>
      </c>
      <c r="O18" s="17">
        <v>176.4371675016787</v>
      </c>
      <c r="P18" s="17">
        <v>177.6</v>
      </c>
      <c r="Q18" s="17">
        <v>179.50700486994253</v>
      </c>
      <c r="R18" s="17">
        <v>179.6</v>
      </c>
      <c r="S18" s="17">
        <v>178.20584710448483</v>
      </c>
      <c r="T18" s="17">
        <v>177.0581184931024</v>
      </c>
      <c r="U18" s="17">
        <v>177.1733966745843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140625" style="2" customWidth="1"/>
    <col min="2" max="2" width="65.7109375" style="2" customWidth="1"/>
    <col min="3" max="3" width="20.7109375" style="2" customWidth="1"/>
    <col min="4" max="5" width="10.7109375" style="2" customWidth="1"/>
    <col min="6" max="8" width="9.140625" style="2" customWidth="1"/>
    <col min="9" max="9" width="20.421875" style="2" customWidth="1"/>
    <col min="10" max="10" width="25.140625" style="2" customWidth="1"/>
    <col min="11" max="11" width="17.7109375" style="2" customWidth="1"/>
    <col min="12" max="17" width="9.140625" style="2" customWidth="1"/>
    <col min="18" max="18" width="18.00390625" style="2" customWidth="1"/>
    <col min="19" max="16384" width="9.140625" style="2" customWidth="1"/>
  </cols>
  <sheetData>
    <row r="2" ht="15.75">
      <c r="B2" s="15" t="s">
        <v>32</v>
      </c>
    </row>
    <row r="3" ht="15.75">
      <c r="B3" s="15"/>
    </row>
    <row r="4" ht="12.75">
      <c r="B4" s="2" t="s">
        <v>66</v>
      </c>
    </row>
    <row r="6" spans="2:7" ht="12.75">
      <c r="B6" s="53" t="s">
        <v>0</v>
      </c>
      <c r="C6" s="53" t="s">
        <v>24</v>
      </c>
      <c r="D6" s="53" t="s">
        <v>33</v>
      </c>
      <c r="E6" s="53"/>
      <c r="F6" s="51"/>
      <c r="G6" s="51"/>
    </row>
    <row r="7" spans="2:7" ht="12.75">
      <c r="B7" s="51" t="s">
        <v>86</v>
      </c>
      <c r="C7" s="51"/>
      <c r="D7" s="55" t="s">
        <v>20</v>
      </c>
      <c r="E7" s="55" t="s">
        <v>21</v>
      </c>
      <c r="F7" s="51"/>
      <c r="G7" s="51"/>
    </row>
    <row r="8" spans="2:7" ht="12.75">
      <c r="B8" s="51"/>
      <c r="C8" s="51" t="s">
        <v>4</v>
      </c>
      <c r="D8" s="56">
        <v>597230</v>
      </c>
      <c r="E8" s="56">
        <v>12158.422</v>
      </c>
      <c r="F8" s="51"/>
      <c r="G8" s="51"/>
    </row>
    <row r="9" spans="2:7" ht="12.75">
      <c r="B9" s="51"/>
      <c r="C9" s="51" t="s">
        <v>5</v>
      </c>
      <c r="D9" s="56">
        <v>93467</v>
      </c>
      <c r="E9" s="56">
        <v>30921</v>
      </c>
      <c r="F9" s="176"/>
      <c r="G9" s="51"/>
    </row>
    <row r="10" spans="2:7" ht="12.75">
      <c r="B10" s="57"/>
      <c r="C10" s="51" t="s">
        <v>6</v>
      </c>
      <c r="D10" s="56">
        <v>70506</v>
      </c>
      <c r="E10" s="56">
        <v>2942</v>
      </c>
      <c r="F10" s="176"/>
      <c r="G10" s="51"/>
    </row>
    <row r="11" spans="2:7" ht="12.75">
      <c r="B11" s="57"/>
      <c r="C11" s="51" t="s">
        <v>7</v>
      </c>
      <c r="D11" s="56">
        <v>84638.00000000003</v>
      </c>
      <c r="E11" s="56">
        <v>303.152</v>
      </c>
      <c r="F11" s="51"/>
      <c r="G11" s="51"/>
    </row>
    <row r="12" spans="2:7" ht="12.75">
      <c r="B12" s="57"/>
      <c r="C12" s="51" t="s">
        <v>67</v>
      </c>
      <c r="D12" s="56">
        <f>D8+D9+D10+D11</f>
        <v>845841</v>
      </c>
      <c r="E12" s="56">
        <f>E8+E9+E10+E11</f>
        <v>46324.574</v>
      </c>
      <c r="F12" s="51"/>
      <c r="G12" s="51"/>
    </row>
    <row r="13" spans="2:7" ht="15.75">
      <c r="B13" s="52"/>
      <c r="C13" s="51"/>
      <c r="D13" s="51"/>
      <c r="E13" s="51"/>
      <c r="F13" s="51"/>
      <c r="G13" s="51"/>
    </row>
    <row r="14" spans="2:7" ht="12.75">
      <c r="B14" s="53" t="s">
        <v>0</v>
      </c>
      <c r="C14" s="53" t="s">
        <v>24</v>
      </c>
      <c r="D14" s="53" t="s">
        <v>33</v>
      </c>
      <c r="E14" s="53"/>
      <c r="F14" s="51"/>
      <c r="G14" s="51"/>
    </row>
    <row r="15" spans="2:5" s="51" customFormat="1" ht="12.75">
      <c r="B15" s="51" t="s">
        <v>81</v>
      </c>
      <c r="D15" s="55" t="s">
        <v>20</v>
      </c>
      <c r="E15" s="55" t="s">
        <v>21</v>
      </c>
    </row>
    <row r="16" spans="3:5" s="51" customFormat="1" ht="12.75">
      <c r="C16" s="51" t="s">
        <v>4</v>
      </c>
      <c r="D16" s="56">
        <v>631245</v>
      </c>
      <c r="E16" s="56">
        <v>11854.641</v>
      </c>
    </row>
    <row r="17" spans="3:5" s="51" customFormat="1" ht="12.75">
      <c r="C17" s="51" t="s">
        <v>5</v>
      </c>
      <c r="D17" s="56">
        <v>93826</v>
      </c>
      <c r="E17" s="56">
        <v>49898</v>
      </c>
    </row>
    <row r="18" spans="2:5" s="51" customFormat="1" ht="12.75">
      <c r="B18" s="57"/>
      <c r="C18" s="51" t="s">
        <v>6</v>
      </c>
      <c r="D18" s="56">
        <v>71133</v>
      </c>
      <c r="E18" s="56">
        <v>3011</v>
      </c>
    </row>
    <row r="19" spans="2:5" s="51" customFormat="1" ht="12.75">
      <c r="B19" s="57"/>
      <c r="C19" s="51" t="s">
        <v>7</v>
      </c>
      <c r="D19" s="56">
        <v>86685</v>
      </c>
      <c r="E19" s="56">
        <v>303.152</v>
      </c>
    </row>
    <row r="20" spans="2:5" s="51" customFormat="1" ht="12.75">
      <c r="B20" s="57"/>
      <c r="C20" s="51" t="s">
        <v>67</v>
      </c>
      <c r="D20" s="56">
        <f>D16+D17+D18+D19</f>
        <v>882889</v>
      </c>
      <c r="E20" s="56">
        <f>E16+E17+E18+E19</f>
        <v>65066.793000000005</v>
      </c>
    </row>
    <row r="21" spans="2:7" ht="12.75">
      <c r="B21" s="54"/>
      <c r="C21" s="54"/>
      <c r="D21" s="54"/>
      <c r="E21" s="54"/>
      <c r="F21" s="51"/>
      <c r="G21" s="51"/>
    </row>
    <row r="22" spans="2:7" ht="12.75">
      <c r="B22" s="51" t="s">
        <v>79</v>
      </c>
      <c r="C22" s="51"/>
      <c r="D22" s="55" t="s">
        <v>20</v>
      </c>
      <c r="E22" s="55" t="s">
        <v>21</v>
      </c>
      <c r="F22" s="51"/>
      <c r="G22" s="51"/>
    </row>
    <row r="23" spans="2:7" ht="12.75">
      <c r="B23" s="51"/>
      <c r="C23" s="51" t="s">
        <v>4</v>
      </c>
      <c r="D23" s="56">
        <v>408287.99999999994</v>
      </c>
      <c r="E23" s="56">
        <v>14512.715</v>
      </c>
      <c r="F23" s="51"/>
      <c r="G23" s="51"/>
    </row>
    <row r="24" spans="2:7" ht="12.75">
      <c r="B24" s="51"/>
      <c r="C24" s="51" t="s">
        <v>5</v>
      </c>
      <c r="D24" s="56">
        <v>93979</v>
      </c>
      <c r="E24" s="56">
        <v>50728</v>
      </c>
      <c r="F24" s="51"/>
      <c r="G24" s="51"/>
    </row>
    <row r="25" spans="2:7" ht="12.75">
      <c r="B25" s="57"/>
      <c r="C25" s="51" t="s">
        <v>6</v>
      </c>
      <c r="D25" s="56">
        <v>71851</v>
      </c>
      <c r="E25" s="56">
        <v>3091</v>
      </c>
      <c r="F25" s="51"/>
      <c r="G25" s="51"/>
    </row>
    <row r="26" spans="2:7" ht="12.75">
      <c r="B26" s="57"/>
      <c r="C26" s="51" t="s">
        <v>7</v>
      </c>
      <c r="D26" s="56">
        <v>86885</v>
      </c>
      <c r="E26" s="56">
        <v>303.152</v>
      </c>
      <c r="F26" s="51"/>
      <c r="G26" s="51"/>
    </row>
    <row r="27" spans="2:7" ht="12.75">
      <c r="B27" s="57"/>
      <c r="C27" s="51" t="s">
        <v>67</v>
      </c>
      <c r="D27" s="5">
        <f>D23+D24+D25+D26</f>
        <v>661003</v>
      </c>
      <c r="E27" s="5">
        <f>E23+E24+E25+E26</f>
        <v>68634.867</v>
      </c>
      <c r="F27" s="51"/>
      <c r="G27" s="51"/>
    </row>
    <row r="28" spans="2:7" ht="12.75">
      <c r="B28" s="54"/>
      <c r="C28" s="54"/>
      <c r="D28" s="54"/>
      <c r="E28" s="54"/>
      <c r="F28" s="51"/>
      <c r="G28" s="51"/>
    </row>
    <row r="29" spans="2:7" ht="12.75">
      <c r="B29" s="51" t="s">
        <v>78</v>
      </c>
      <c r="C29" s="51"/>
      <c r="D29" s="55" t="s">
        <v>20</v>
      </c>
      <c r="E29" s="55" t="s">
        <v>21</v>
      </c>
      <c r="F29" s="51"/>
      <c r="G29" s="51"/>
    </row>
    <row r="30" spans="2:7" ht="12.75">
      <c r="B30" s="51"/>
      <c r="C30" s="51" t="s">
        <v>4</v>
      </c>
      <c r="D30" s="56">
        <v>638716</v>
      </c>
      <c r="E30" s="56">
        <v>10575.12</v>
      </c>
      <c r="F30" s="51"/>
      <c r="G30" s="51"/>
    </row>
    <row r="31" spans="2:7" ht="12.75">
      <c r="B31" s="51"/>
      <c r="C31" s="51" t="s">
        <v>5</v>
      </c>
      <c r="D31" s="56">
        <v>94028</v>
      </c>
      <c r="E31" s="56">
        <v>54974</v>
      </c>
      <c r="F31" s="51"/>
      <c r="G31" s="51"/>
    </row>
    <row r="32" spans="2:7" ht="12.75">
      <c r="B32" s="57"/>
      <c r="C32" s="51" t="s">
        <v>6</v>
      </c>
      <c r="D32" s="56">
        <v>72504</v>
      </c>
      <c r="E32" s="56"/>
      <c r="F32" s="51"/>
      <c r="G32" s="51"/>
    </row>
    <row r="33" spans="2:7" ht="12.75">
      <c r="B33" s="57"/>
      <c r="C33" s="51" t="s">
        <v>7</v>
      </c>
      <c r="D33" s="56">
        <v>87135</v>
      </c>
      <c r="E33" s="56">
        <v>305.63</v>
      </c>
      <c r="F33" s="51"/>
      <c r="G33" s="51"/>
    </row>
    <row r="34" spans="2:7" ht="12.75">
      <c r="B34" s="57"/>
      <c r="C34" s="51" t="s">
        <v>67</v>
      </c>
      <c r="D34" s="56">
        <f>D30+D31+D32+D33</f>
        <v>892383</v>
      </c>
      <c r="E34" s="56">
        <f>E30+E31+E32+E33</f>
        <v>65854.75</v>
      </c>
      <c r="F34" s="51"/>
      <c r="G34" s="51"/>
    </row>
    <row r="35" spans="2:7" ht="12.75">
      <c r="B35" s="54"/>
      <c r="C35" s="54"/>
      <c r="D35" s="54"/>
      <c r="E35" s="54"/>
      <c r="F35" s="51"/>
      <c r="G35" s="51"/>
    </row>
    <row r="36" spans="2:7" ht="12.75">
      <c r="B36" s="51" t="s">
        <v>77</v>
      </c>
      <c r="C36" s="51"/>
      <c r="D36" s="55" t="s">
        <v>20</v>
      </c>
      <c r="E36" s="55" t="s">
        <v>21</v>
      </c>
      <c r="F36" s="51"/>
      <c r="G36" s="51"/>
    </row>
    <row r="37" spans="2:7" ht="12.75">
      <c r="B37" s="51"/>
      <c r="C37" s="51" t="s">
        <v>4</v>
      </c>
      <c r="D37" s="56">
        <v>552003.9999999999</v>
      </c>
      <c r="E37" s="56">
        <v>13807.176</v>
      </c>
      <c r="F37" s="51"/>
      <c r="G37" s="51"/>
    </row>
    <row r="38" spans="2:7" ht="12.75">
      <c r="B38" s="51"/>
      <c r="C38" s="51" t="s">
        <v>5</v>
      </c>
      <c r="D38" s="56">
        <v>94059</v>
      </c>
      <c r="E38" s="56">
        <v>48997</v>
      </c>
      <c r="F38" s="56"/>
      <c r="G38" s="51"/>
    </row>
    <row r="39" spans="2:7" ht="12.75">
      <c r="B39" s="57"/>
      <c r="C39" s="51" t="s">
        <v>6</v>
      </c>
      <c r="D39" s="56">
        <v>73166</v>
      </c>
      <c r="E39" s="56">
        <v>3199</v>
      </c>
      <c r="F39" s="56"/>
      <c r="G39" s="51"/>
    </row>
    <row r="40" spans="2:7" ht="12.75">
      <c r="B40" s="57"/>
      <c r="C40" s="51" t="s">
        <v>7</v>
      </c>
      <c r="D40" s="56">
        <v>87335.00000000004</v>
      </c>
      <c r="E40" s="56">
        <v>318.28</v>
      </c>
      <c r="F40" s="56"/>
      <c r="G40" s="51"/>
    </row>
    <row r="41" spans="2:7" ht="12.75">
      <c r="B41" s="57"/>
      <c r="C41" s="51" t="s">
        <v>67</v>
      </c>
      <c r="D41" s="56">
        <f>D37+D38+D39+D40</f>
        <v>806563.9999999999</v>
      </c>
      <c r="E41" s="56">
        <f>E37+E38+E39+E40</f>
        <v>66321.456</v>
      </c>
      <c r="F41" s="56"/>
      <c r="G41" s="51"/>
    </row>
    <row r="42" spans="2:7" ht="12.75">
      <c r="B42" s="57"/>
      <c r="C42" s="51"/>
      <c r="D42" s="119"/>
      <c r="E42" s="119"/>
      <c r="F42" s="51"/>
      <c r="G42" s="51"/>
    </row>
    <row r="43" spans="2:7" ht="12.75">
      <c r="B43" s="51" t="s">
        <v>76</v>
      </c>
      <c r="C43" s="51"/>
      <c r="D43" s="55" t="s">
        <v>20</v>
      </c>
      <c r="E43" s="55" t="s">
        <v>21</v>
      </c>
      <c r="F43" s="51"/>
      <c r="G43" s="51"/>
    </row>
    <row r="44" spans="2:7" ht="12.75">
      <c r="B44" s="51"/>
      <c r="C44" s="51" t="s">
        <v>4</v>
      </c>
      <c r="D44" s="56">
        <v>603109.9999999999</v>
      </c>
      <c r="E44" s="56">
        <v>13480.029</v>
      </c>
      <c r="F44" s="51"/>
      <c r="G44" s="51"/>
    </row>
    <row r="45" spans="2:7" ht="12.75">
      <c r="B45" s="51"/>
      <c r="C45" s="51" t="s">
        <v>5</v>
      </c>
      <c r="D45" s="56">
        <v>94178</v>
      </c>
      <c r="E45" s="56">
        <v>49159</v>
      </c>
      <c r="F45" s="51"/>
      <c r="G45" s="51"/>
    </row>
    <row r="46" spans="2:7" ht="12.75">
      <c r="B46" s="57"/>
      <c r="C46" s="51" t="s">
        <v>6</v>
      </c>
      <c r="D46" s="56">
        <v>75320</v>
      </c>
      <c r="E46" s="56">
        <v>3382.192</v>
      </c>
      <c r="F46" s="51"/>
      <c r="G46" s="51"/>
    </row>
    <row r="47" spans="2:7" ht="12.75">
      <c r="B47" s="57"/>
      <c r="C47" s="51" t="s">
        <v>7</v>
      </c>
      <c r="D47" s="56">
        <v>87535.00000000003</v>
      </c>
      <c r="E47" s="56">
        <v>318.28</v>
      </c>
      <c r="F47" s="51"/>
      <c r="G47" s="51"/>
    </row>
    <row r="48" spans="2:7" ht="12.75">
      <c r="B48" s="57"/>
      <c r="C48" s="51" t="s">
        <v>67</v>
      </c>
      <c r="D48" s="56">
        <f>D44+D45+D46+D47</f>
        <v>860142.9999999999</v>
      </c>
      <c r="E48" s="56">
        <f>E44+E45+E46+E47</f>
        <v>66339.501</v>
      </c>
      <c r="F48" s="51"/>
      <c r="G48" s="51"/>
    </row>
    <row r="49" spans="2:7" ht="12.75">
      <c r="B49" s="54"/>
      <c r="C49" s="54"/>
      <c r="D49" s="54"/>
      <c r="E49" s="54"/>
      <c r="F49" s="51"/>
      <c r="G49" s="51"/>
    </row>
    <row r="50" spans="2:7" ht="12.75">
      <c r="B50" s="51" t="s">
        <v>74</v>
      </c>
      <c r="C50" s="51"/>
      <c r="D50" s="55" t="s">
        <v>20</v>
      </c>
      <c r="E50" s="55" t="s">
        <v>21</v>
      </c>
      <c r="F50" s="51"/>
      <c r="G50" s="51"/>
    </row>
    <row r="51" spans="2:7" ht="12.75">
      <c r="B51" s="51"/>
      <c r="C51" s="51" t="s">
        <v>4</v>
      </c>
      <c r="D51" s="5">
        <v>526453</v>
      </c>
      <c r="E51" s="5">
        <v>12459.852</v>
      </c>
      <c r="F51" s="51"/>
      <c r="G51" s="51"/>
    </row>
    <row r="52" spans="2:7" ht="12.75">
      <c r="B52" s="51"/>
      <c r="C52" s="51" t="s">
        <v>5</v>
      </c>
      <c r="D52" s="5">
        <v>94620</v>
      </c>
      <c r="E52" s="5">
        <v>49691</v>
      </c>
      <c r="F52" s="51"/>
      <c r="G52" s="51"/>
    </row>
    <row r="53" spans="2:7" ht="12.75">
      <c r="B53" s="57"/>
      <c r="C53" s="51" t="s">
        <v>6</v>
      </c>
      <c r="D53" s="5">
        <v>77149.11</v>
      </c>
      <c r="E53" s="5">
        <v>2208</v>
      </c>
      <c r="F53" s="51"/>
      <c r="G53" s="51"/>
    </row>
    <row r="54" spans="2:7" ht="12.75">
      <c r="B54" s="57"/>
      <c r="C54" s="51" t="s">
        <v>7</v>
      </c>
      <c r="D54" s="5">
        <v>94244</v>
      </c>
      <c r="E54" s="5">
        <v>318.28</v>
      </c>
      <c r="F54" s="51"/>
      <c r="G54" s="51"/>
    </row>
    <row r="55" spans="2:7" ht="12.75">
      <c r="B55" s="57"/>
      <c r="C55" s="51" t="s">
        <v>67</v>
      </c>
      <c r="D55" s="5">
        <f>D51+D52+D53+D54</f>
        <v>792466.11</v>
      </c>
      <c r="E55" s="5">
        <f>E51+E52+E53+E54</f>
        <v>64677.132</v>
      </c>
      <c r="F55" s="51"/>
      <c r="G55" s="51"/>
    </row>
    <row r="56" spans="2:7" ht="12.75">
      <c r="B56" s="54"/>
      <c r="C56" s="54"/>
      <c r="D56" s="54"/>
      <c r="E56" s="54"/>
      <c r="F56" s="51"/>
      <c r="G56" s="51"/>
    </row>
    <row r="57" spans="2:7" ht="12.75">
      <c r="B57" s="51" t="s">
        <v>65</v>
      </c>
      <c r="C57" s="51"/>
      <c r="D57" s="55" t="s">
        <v>20</v>
      </c>
      <c r="E57" s="55" t="s">
        <v>21</v>
      </c>
      <c r="F57" s="51"/>
      <c r="G57" s="51"/>
    </row>
    <row r="58" spans="2:7" ht="12.75">
      <c r="B58" s="51"/>
      <c r="C58" s="51" t="s">
        <v>4</v>
      </c>
      <c r="D58" s="5">
        <v>575702</v>
      </c>
      <c r="E58" s="5">
        <v>12838.44</v>
      </c>
      <c r="F58" s="51"/>
      <c r="G58" s="51"/>
    </row>
    <row r="59" spans="2:7" ht="12.75">
      <c r="B59" s="51"/>
      <c r="C59" s="51" t="s">
        <v>5</v>
      </c>
      <c r="D59" s="5">
        <v>124868</v>
      </c>
      <c r="E59" s="5">
        <v>45746</v>
      </c>
      <c r="F59" s="51"/>
      <c r="G59" s="51"/>
    </row>
    <row r="60" spans="2:7" ht="12.75">
      <c r="B60" s="57"/>
      <c r="C60" s="51" t="s">
        <v>6</v>
      </c>
      <c r="D60" s="5">
        <v>86032.56</v>
      </c>
      <c r="E60" s="5">
        <v>1684</v>
      </c>
      <c r="F60" s="51"/>
      <c r="G60" s="51"/>
    </row>
    <row r="61" spans="2:7" ht="12.75">
      <c r="B61" s="57"/>
      <c r="C61" s="51" t="s">
        <v>7</v>
      </c>
      <c r="D61" s="5">
        <v>94643</v>
      </c>
      <c r="E61" s="5">
        <v>318.28</v>
      </c>
      <c r="F61" s="51"/>
      <c r="G61" s="51"/>
    </row>
    <row r="62" spans="2:7" ht="12.75">
      <c r="B62" s="57"/>
      <c r="C62" s="51" t="s">
        <v>67</v>
      </c>
      <c r="D62" s="56">
        <f>D58+D59+D60+D61</f>
        <v>881245.56</v>
      </c>
      <c r="E62" s="56">
        <f>E58+E59+E60+E61</f>
        <v>60586.72</v>
      </c>
      <c r="F62" s="51"/>
      <c r="G62" s="51"/>
    </row>
    <row r="63" spans="2:7" ht="12.75">
      <c r="B63" s="54"/>
      <c r="C63" s="54"/>
      <c r="D63" s="54"/>
      <c r="E63" s="54"/>
      <c r="F63" s="51"/>
      <c r="G63" s="51"/>
    </row>
    <row r="64" spans="2:7" ht="12.75">
      <c r="B64" s="54"/>
      <c r="C64" s="54"/>
      <c r="D64" s="54"/>
      <c r="E64" s="54"/>
      <c r="F64" s="51"/>
      <c r="G64" s="51"/>
    </row>
    <row r="65" spans="2:7" ht="12.75">
      <c r="B65" s="51" t="s">
        <v>63</v>
      </c>
      <c r="C65" s="51"/>
      <c r="D65" s="55" t="s">
        <v>20</v>
      </c>
      <c r="E65" s="55" t="s">
        <v>21</v>
      </c>
      <c r="F65" s="51"/>
      <c r="G65" s="51"/>
    </row>
    <row r="66" spans="2:7" ht="12.75">
      <c r="B66" s="51"/>
      <c r="C66" s="51" t="s">
        <v>4</v>
      </c>
      <c r="D66" s="5">
        <v>657669</v>
      </c>
      <c r="E66" s="5">
        <v>9656</v>
      </c>
      <c r="F66" s="51"/>
      <c r="G66" s="51"/>
    </row>
    <row r="67" spans="2:7" ht="12.75">
      <c r="B67" s="51"/>
      <c r="C67" s="51" t="s">
        <v>5</v>
      </c>
      <c r="D67" s="5">
        <v>146308</v>
      </c>
      <c r="E67" s="5">
        <v>47002</v>
      </c>
      <c r="F67" s="51"/>
      <c r="G67" s="51"/>
    </row>
    <row r="68" spans="2:7" ht="12.75">
      <c r="B68" s="57"/>
      <c r="C68" s="51" t="s">
        <v>6</v>
      </c>
      <c r="D68" s="5">
        <v>88313</v>
      </c>
      <c r="E68" s="5">
        <v>1837</v>
      </c>
      <c r="F68" s="51"/>
      <c r="G68" s="51"/>
    </row>
    <row r="69" spans="2:7" ht="12.75">
      <c r="B69" s="57"/>
      <c r="C69" s="51" t="s">
        <v>7</v>
      </c>
      <c r="D69" s="5">
        <v>105949</v>
      </c>
      <c r="E69" s="5">
        <v>344.459</v>
      </c>
      <c r="F69" s="51"/>
      <c r="G69" s="51"/>
    </row>
    <row r="70" spans="2:7" ht="12.75">
      <c r="B70" s="57"/>
      <c r="C70" s="51" t="s">
        <v>51</v>
      </c>
      <c r="D70" s="56">
        <v>998238</v>
      </c>
      <c r="E70" s="56">
        <f>SUM(E66:E69)</f>
        <v>58839.459</v>
      </c>
      <c r="F70" s="51"/>
      <c r="G70" s="51"/>
    </row>
    <row r="71" spans="2:7" ht="12.75">
      <c r="B71" s="54"/>
      <c r="C71" s="54"/>
      <c r="D71" s="54"/>
      <c r="E71" s="54"/>
      <c r="F71" s="51"/>
      <c r="G71" s="51"/>
    </row>
    <row r="72" spans="2:7" ht="12.75">
      <c r="B72" s="51" t="s">
        <v>61</v>
      </c>
      <c r="C72" s="51"/>
      <c r="D72" s="55" t="s">
        <v>20</v>
      </c>
      <c r="E72" s="55" t="s">
        <v>21</v>
      </c>
      <c r="F72" s="51"/>
      <c r="G72" s="51"/>
    </row>
    <row r="73" spans="2:7" ht="12.75">
      <c r="B73" s="51"/>
      <c r="C73" s="51" t="s">
        <v>4</v>
      </c>
      <c r="D73" s="5">
        <v>645740.9000000005</v>
      </c>
      <c r="E73" s="5">
        <v>14539.383</v>
      </c>
      <c r="F73" s="51"/>
      <c r="G73" s="51"/>
    </row>
    <row r="74" spans="2:7" ht="12.75">
      <c r="B74" s="51"/>
      <c r="C74" s="51" t="s">
        <v>5</v>
      </c>
      <c r="D74" s="5">
        <v>153955.21000000002</v>
      </c>
      <c r="E74" s="5">
        <v>47351</v>
      </c>
      <c r="F74" s="51"/>
      <c r="G74" s="51"/>
    </row>
    <row r="75" spans="2:7" ht="12.75">
      <c r="B75" s="57"/>
      <c r="C75" s="51" t="s">
        <v>6</v>
      </c>
      <c r="D75" s="5">
        <v>92357.56</v>
      </c>
      <c r="E75" s="5">
        <v>1820</v>
      </c>
      <c r="F75" s="51"/>
      <c r="G75" s="51"/>
    </row>
    <row r="76" spans="2:7" ht="12.75">
      <c r="B76" s="57"/>
      <c r="C76" s="51" t="s">
        <v>7</v>
      </c>
      <c r="D76" s="5">
        <v>106185.72000000002</v>
      </c>
      <c r="E76" s="5">
        <v>344.459</v>
      </c>
      <c r="F76" s="51"/>
      <c r="G76" s="51"/>
    </row>
    <row r="77" spans="2:7" ht="12.75">
      <c r="B77" s="57"/>
      <c r="C77" s="51" t="s">
        <v>51</v>
      </c>
      <c r="D77" s="56">
        <f>SUM(D73:D76)</f>
        <v>998239.3900000006</v>
      </c>
      <c r="E77" s="56">
        <f>SUM(E73:E76)</f>
        <v>64054.842000000004</v>
      </c>
      <c r="F77" s="51"/>
      <c r="G77" s="51"/>
    </row>
    <row r="78" spans="2:7" ht="12.75">
      <c r="B78" s="54"/>
      <c r="C78" s="54"/>
      <c r="D78" s="54"/>
      <c r="E78" s="54"/>
      <c r="F78" s="51"/>
      <c r="G78" s="51"/>
    </row>
    <row r="79" spans="2:7" ht="12.75">
      <c r="B79" s="51" t="s">
        <v>59</v>
      </c>
      <c r="C79" s="51"/>
      <c r="D79" s="55" t="s">
        <v>20</v>
      </c>
      <c r="E79" s="55" t="s">
        <v>21</v>
      </c>
      <c r="F79" s="51"/>
      <c r="G79" s="51"/>
    </row>
    <row r="80" spans="2:7" ht="12.75">
      <c r="B80" s="51"/>
      <c r="C80" s="51" t="s">
        <v>4</v>
      </c>
      <c r="D80" s="5">
        <v>628602</v>
      </c>
      <c r="E80" s="5">
        <v>8120.907</v>
      </c>
      <c r="F80" s="51"/>
      <c r="G80" s="51"/>
    </row>
    <row r="81" spans="2:7" ht="12.75">
      <c r="B81" s="51"/>
      <c r="C81" s="51" t="s">
        <v>5</v>
      </c>
      <c r="D81" s="5">
        <v>156629.00000000003</v>
      </c>
      <c r="E81" s="5">
        <v>46834</v>
      </c>
      <c r="F81" s="51"/>
      <c r="G81" s="51"/>
    </row>
    <row r="82" spans="2:7" ht="12.75">
      <c r="B82" s="57"/>
      <c r="C82" s="51" t="s">
        <v>6</v>
      </c>
      <c r="D82" s="5">
        <v>93535.56</v>
      </c>
      <c r="E82" s="5">
        <v>1846</v>
      </c>
      <c r="F82" s="51"/>
      <c r="G82" s="51"/>
    </row>
    <row r="83" spans="2:7" ht="12.75">
      <c r="B83" s="57"/>
      <c r="C83" s="51" t="s">
        <v>7</v>
      </c>
      <c r="D83" s="5">
        <v>119542.72</v>
      </c>
      <c r="E83" s="5">
        <v>344.484</v>
      </c>
      <c r="F83" s="51"/>
      <c r="G83" s="51"/>
    </row>
    <row r="84" spans="2:7" ht="12.75">
      <c r="B84" s="57"/>
      <c r="C84" s="51" t="s">
        <v>51</v>
      </c>
      <c r="D84" s="56">
        <f>SUM(D80:D83)</f>
        <v>998309.28</v>
      </c>
      <c r="E84" s="56">
        <f>SUM(E80:E83)</f>
        <v>57145.390999999996</v>
      </c>
      <c r="F84" s="51"/>
      <c r="G84" s="51"/>
    </row>
    <row r="85" spans="2:7" ht="12.75">
      <c r="B85" s="54"/>
      <c r="C85" s="54"/>
      <c r="D85" s="54"/>
      <c r="E85" s="54"/>
      <c r="F85" s="51"/>
      <c r="G85" s="51"/>
    </row>
    <row r="86" spans="2:7" ht="12.75">
      <c r="B86" s="51" t="s">
        <v>58</v>
      </c>
      <c r="C86" s="51"/>
      <c r="D86" s="55" t="s">
        <v>20</v>
      </c>
      <c r="E86" s="55" t="s">
        <v>21</v>
      </c>
      <c r="F86" s="51"/>
      <c r="G86" s="51"/>
    </row>
    <row r="87" spans="2:7" ht="12.75">
      <c r="B87" s="51"/>
      <c r="C87" s="51" t="s">
        <v>4</v>
      </c>
      <c r="D87" s="5">
        <v>463174</v>
      </c>
      <c r="E87" s="5">
        <v>7852.519</v>
      </c>
      <c r="F87" s="51"/>
      <c r="G87" s="51"/>
    </row>
    <row r="88" spans="2:7" ht="12.75">
      <c r="B88" s="51"/>
      <c r="C88" s="51" t="s">
        <v>5</v>
      </c>
      <c r="D88" s="5">
        <v>107541.59999999999</v>
      </c>
      <c r="E88" s="5">
        <v>46884</v>
      </c>
      <c r="F88" s="51"/>
      <c r="G88" s="51"/>
    </row>
    <row r="89" spans="2:7" ht="12.75">
      <c r="B89" s="57"/>
      <c r="C89" s="51" t="s">
        <v>6</v>
      </c>
      <c r="D89" s="5">
        <v>96582.56</v>
      </c>
      <c r="E89" s="5">
        <v>1878</v>
      </c>
      <c r="F89" s="51"/>
      <c r="G89" s="51"/>
    </row>
    <row r="90" spans="2:7" ht="12.75">
      <c r="B90" s="57"/>
      <c r="C90" s="51" t="s">
        <v>7</v>
      </c>
      <c r="D90" s="5">
        <v>145358.71999999997</v>
      </c>
      <c r="E90" s="5">
        <v>344.445</v>
      </c>
      <c r="F90" s="51"/>
      <c r="G90" s="51"/>
    </row>
    <row r="91" spans="2:7" ht="12.75">
      <c r="B91" s="57"/>
      <c r="C91" s="51" t="s">
        <v>51</v>
      </c>
      <c r="D91" s="5">
        <f>SUM(D87:D90)</f>
        <v>812656.8799999999</v>
      </c>
      <c r="E91" s="5">
        <f>SUM(E87:E90)</f>
        <v>56958.964</v>
      </c>
      <c r="F91" s="51"/>
      <c r="G91" s="51"/>
    </row>
    <row r="92" spans="2:7" ht="12.75">
      <c r="B92" s="54"/>
      <c r="C92" s="54"/>
      <c r="D92" s="54"/>
      <c r="E92" s="54"/>
      <c r="F92" s="51"/>
      <c r="G92" s="51"/>
    </row>
    <row r="93" spans="2:16" ht="12.75">
      <c r="B93" s="51" t="s">
        <v>52</v>
      </c>
      <c r="C93" s="51"/>
      <c r="D93" s="55" t="s">
        <v>20</v>
      </c>
      <c r="E93" s="55" t="s">
        <v>21</v>
      </c>
      <c r="F93" s="51"/>
      <c r="G93" s="43"/>
      <c r="H93" s="43"/>
      <c r="I93" s="44"/>
      <c r="J93" s="44"/>
      <c r="K93" s="44"/>
      <c r="L93" s="43"/>
      <c r="M93" s="8"/>
      <c r="N93" s="8"/>
      <c r="O93" s="8"/>
      <c r="P93" s="8"/>
    </row>
    <row r="94" spans="2:16" ht="12.75">
      <c r="B94" s="51"/>
      <c r="C94" s="51" t="s">
        <v>4</v>
      </c>
      <c r="D94" s="56">
        <v>531642</v>
      </c>
      <c r="E94" s="56">
        <v>8841</v>
      </c>
      <c r="F94" s="51"/>
      <c r="G94" s="43"/>
      <c r="H94" s="43"/>
      <c r="I94" s="185"/>
      <c r="J94" s="112"/>
      <c r="K94" s="45"/>
      <c r="L94" s="43"/>
      <c r="M94" s="8"/>
      <c r="N94" s="8"/>
      <c r="O94" s="8"/>
      <c r="P94" s="8"/>
    </row>
    <row r="95" spans="2:16" ht="12.75">
      <c r="B95" s="51"/>
      <c r="C95" s="51" t="s">
        <v>5</v>
      </c>
      <c r="D95" s="56">
        <v>112714</v>
      </c>
      <c r="E95" s="56">
        <v>47534</v>
      </c>
      <c r="F95" s="51"/>
      <c r="G95" s="43"/>
      <c r="H95" s="43"/>
      <c r="I95" s="185"/>
      <c r="J95" s="112"/>
      <c r="K95" s="45"/>
      <c r="L95" s="43"/>
      <c r="M95" s="8"/>
      <c r="N95" s="8"/>
      <c r="O95" s="8"/>
      <c r="P95" s="8"/>
    </row>
    <row r="96" spans="2:16" ht="12.75">
      <c r="B96" s="57"/>
      <c r="C96" s="51" t="s">
        <v>6</v>
      </c>
      <c r="D96" s="56">
        <v>106879.6</v>
      </c>
      <c r="E96" s="56">
        <v>2019.76</v>
      </c>
      <c r="F96" s="51"/>
      <c r="G96" s="43"/>
      <c r="H96" s="43"/>
      <c r="I96" s="185"/>
      <c r="J96" s="112"/>
      <c r="K96" s="45"/>
      <c r="L96" s="43"/>
      <c r="M96" s="8"/>
      <c r="N96" s="8"/>
      <c r="O96" s="8"/>
      <c r="P96" s="8"/>
    </row>
    <row r="97" spans="2:16" ht="12.75">
      <c r="B97" s="57"/>
      <c r="C97" s="51" t="s">
        <v>7</v>
      </c>
      <c r="D97" s="56">
        <v>262930</v>
      </c>
      <c r="E97" s="56">
        <v>322</v>
      </c>
      <c r="F97" s="51"/>
      <c r="G97" s="43"/>
      <c r="H97" s="43"/>
      <c r="I97" s="185"/>
      <c r="J97" s="112"/>
      <c r="K97" s="45"/>
      <c r="L97" s="43"/>
      <c r="M97" s="8"/>
      <c r="N97" s="8"/>
      <c r="O97" s="8"/>
      <c r="P97" s="8"/>
    </row>
    <row r="98" spans="2:16" ht="12.75">
      <c r="B98" s="57"/>
      <c r="C98" s="51" t="s">
        <v>51</v>
      </c>
      <c r="D98" s="56">
        <f>SUM(D94:D97)</f>
        <v>1014165.6</v>
      </c>
      <c r="E98" s="56">
        <f>SUM(E94:E97)</f>
        <v>58716.76</v>
      </c>
      <c r="F98" s="51"/>
      <c r="G98" s="43"/>
      <c r="H98" s="43"/>
      <c r="I98" s="8"/>
      <c r="J98" s="112"/>
      <c r="K98" s="45"/>
      <c r="L98" s="43"/>
      <c r="M98" s="8"/>
      <c r="N98" s="8"/>
      <c r="O98" s="8"/>
      <c r="P98" s="8"/>
    </row>
    <row r="99" spans="2:16" ht="12.75">
      <c r="B99" s="1"/>
      <c r="D99" s="5"/>
      <c r="E99" s="5"/>
      <c r="G99" s="8"/>
      <c r="H99" s="43"/>
      <c r="I99" s="8"/>
      <c r="J99" s="112"/>
      <c r="K99" s="45"/>
      <c r="L99" s="43"/>
      <c r="M99" s="8"/>
      <c r="N99" s="8"/>
      <c r="O99" s="8"/>
      <c r="P99" s="8"/>
    </row>
    <row r="100" spans="2:16" ht="12.75">
      <c r="B100" s="2" t="s">
        <v>53</v>
      </c>
      <c r="D100" s="7" t="s">
        <v>20</v>
      </c>
      <c r="E100" s="7" t="s">
        <v>21</v>
      </c>
      <c r="G100" s="8"/>
      <c r="H100" s="43"/>
      <c r="I100" s="44"/>
      <c r="J100" s="44"/>
      <c r="K100" s="44"/>
      <c r="L100" s="43"/>
      <c r="M100" s="8"/>
      <c r="N100" s="8"/>
      <c r="O100" s="8"/>
      <c r="P100" s="8"/>
    </row>
    <row r="101" spans="3:16" ht="12.75">
      <c r="C101" s="2" t="s">
        <v>4</v>
      </c>
      <c r="D101" s="5">
        <v>479804</v>
      </c>
      <c r="E101" s="5">
        <v>7551.87</v>
      </c>
      <c r="G101" s="8"/>
      <c r="H101" s="43"/>
      <c r="I101" s="185"/>
      <c r="J101" s="112"/>
      <c r="K101" s="45"/>
      <c r="L101" s="43"/>
      <c r="M101" s="8"/>
      <c r="N101" s="8"/>
      <c r="O101" s="8"/>
      <c r="P101" s="8"/>
    </row>
    <row r="102" spans="3:16" ht="12.75">
      <c r="C102" s="2" t="s">
        <v>5</v>
      </c>
      <c r="D102" s="5">
        <v>194026</v>
      </c>
      <c r="E102" s="5">
        <v>87095</v>
      </c>
      <c r="G102" s="8"/>
      <c r="H102" s="43"/>
      <c r="I102" s="185"/>
      <c r="J102" s="112"/>
      <c r="K102" s="45"/>
      <c r="L102" s="43"/>
      <c r="M102" s="8"/>
      <c r="N102" s="8"/>
      <c r="O102" s="8"/>
      <c r="P102" s="8"/>
    </row>
    <row r="103" spans="2:16" ht="12.75">
      <c r="B103" s="1"/>
      <c r="C103" s="2" t="s">
        <v>6</v>
      </c>
      <c r="D103" s="5">
        <v>130344.56</v>
      </c>
      <c r="E103" s="5">
        <v>2204.16</v>
      </c>
      <c r="G103" s="8"/>
      <c r="H103" s="43"/>
      <c r="I103" s="185"/>
      <c r="J103" s="112"/>
      <c r="K103" s="45"/>
      <c r="L103" s="43"/>
      <c r="M103" s="8"/>
      <c r="N103" s="8"/>
      <c r="O103" s="8"/>
      <c r="P103" s="8"/>
    </row>
    <row r="104" spans="2:16" ht="12.75">
      <c r="B104" s="1"/>
      <c r="C104" s="2" t="s">
        <v>7</v>
      </c>
      <c r="D104" s="5">
        <v>135870</v>
      </c>
      <c r="E104" s="5">
        <v>164</v>
      </c>
      <c r="G104" s="8"/>
      <c r="H104" s="43"/>
      <c r="I104" s="185"/>
      <c r="J104" s="112"/>
      <c r="K104" s="45"/>
      <c r="L104" s="43"/>
      <c r="M104" s="8"/>
      <c r="N104" s="8"/>
      <c r="O104" s="8"/>
      <c r="P104" s="8"/>
    </row>
    <row r="105" spans="2:16" ht="12.75">
      <c r="B105" s="1"/>
      <c r="C105" s="2" t="s">
        <v>51</v>
      </c>
      <c r="D105" s="5">
        <f>SUM(D101:D104)</f>
        <v>940044.56</v>
      </c>
      <c r="E105" s="5">
        <f>SUM(E101:E104)</f>
        <v>97015.03</v>
      </c>
      <c r="G105" s="8"/>
      <c r="H105" s="43"/>
      <c r="I105" s="185"/>
      <c r="J105" s="112"/>
      <c r="K105" s="45"/>
      <c r="L105" s="43"/>
      <c r="M105" s="8"/>
      <c r="N105" s="8"/>
      <c r="O105" s="8"/>
      <c r="P105" s="8"/>
    </row>
    <row r="106" spans="2:16" ht="12.75">
      <c r="B106" s="1"/>
      <c r="G106" s="8"/>
      <c r="H106" s="43"/>
      <c r="I106" s="185"/>
      <c r="J106" s="112"/>
      <c r="K106" s="45"/>
      <c r="L106" s="43"/>
      <c r="M106" s="8"/>
      <c r="N106" s="8"/>
      <c r="O106" s="8"/>
      <c r="P106" s="8"/>
    </row>
    <row r="109" ht="12.75">
      <c r="B109" s="2" t="s">
        <v>60</v>
      </c>
    </row>
    <row r="127" ht="12.75">
      <c r="A127" s="2" t="s">
        <v>62</v>
      </c>
    </row>
  </sheetData>
  <sheetProtection/>
  <mergeCells count="5">
    <mergeCell ref="I105:I106"/>
    <mergeCell ref="I94:I95"/>
    <mergeCell ref="I96:I97"/>
    <mergeCell ref="I101:I102"/>
    <mergeCell ref="I103:I10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984"/>
  <sheetViews>
    <sheetView zoomScale="101" zoomScaleNormal="101" zoomScalePageLayoutView="0" workbookViewId="0" topLeftCell="A1">
      <selection activeCell="K8" sqref="K8"/>
    </sheetView>
  </sheetViews>
  <sheetFormatPr defaultColWidth="9.140625" defaultRowHeight="12.75"/>
  <cols>
    <col min="1" max="1" width="9.140625" style="8" customWidth="1"/>
    <col min="2" max="2" width="33.00390625" style="8" customWidth="1"/>
    <col min="3" max="3" width="20.7109375" style="8" customWidth="1"/>
    <col min="4" max="4" width="6.8515625" style="8" bestFit="1" customWidth="1"/>
    <col min="5" max="5" width="9.8515625" style="11" customWidth="1"/>
    <col min="6" max="10" width="9.140625" style="8" customWidth="1"/>
    <col min="11" max="12" width="9.140625" style="64" customWidth="1"/>
    <col min="13" max="13" width="9.140625" style="43" customWidth="1"/>
    <col min="14" max="15" width="9.140625" style="64" customWidth="1"/>
    <col min="16" max="16" width="9.140625" style="43" customWidth="1"/>
    <col min="17" max="18" width="9.140625" style="142" customWidth="1"/>
    <col min="19" max="16384" width="9.140625" style="8" customWidth="1"/>
  </cols>
  <sheetData>
    <row r="1" spans="12:15" ht="12.75">
      <c r="L1" s="8"/>
      <c r="N1" s="142"/>
      <c r="O1" s="8"/>
    </row>
    <row r="2" spans="2:15" ht="15.75">
      <c r="B2" s="143" t="s">
        <v>22</v>
      </c>
      <c r="K2" s="8"/>
      <c r="L2" s="8"/>
      <c r="N2" s="142"/>
      <c r="O2" s="8"/>
    </row>
    <row r="3" spans="2:15" ht="12.75">
      <c r="B3" s="46" t="s">
        <v>28</v>
      </c>
      <c r="K3" s="8"/>
      <c r="L3" s="8"/>
      <c r="N3" s="142"/>
      <c r="O3" s="8"/>
    </row>
    <row r="4" spans="2:15" ht="12.75">
      <c r="B4" s="46"/>
      <c r="K4" s="8"/>
      <c r="L4" s="8"/>
      <c r="N4" s="142"/>
      <c r="O4" s="8"/>
    </row>
    <row r="5" spans="2:18" ht="12.75">
      <c r="B5" s="3" t="s">
        <v>0</v>
      </c>
      <c r="C5" s="3" t="s">
        <v>24</v>
      </c>
      <c r="D5" s="3"/>
      <c r="E5" s="53" t="s">
        <v>1</v>
      </c>
      <c r="F5" s="53"/>
      <c r="G5" s="53"/>
      <c r="H5" s="53"/>
      <c r="I5" s="4"/>
      <c r="J5" s="4"/>
      <c r="K5" s="4"/>
      <c r="L5" s="53"/>
      <c r="M5" s="53"/>
      <c r="N5" s="53"/>
      <c r="O5" s="4"/>
      <c r="P5" s="53"/>
      <c r="Q5" s="4"/>
      <c r="R5" s="4"/>
    </row>
    <row r="6" spans="2:18" ht="12.75">
      <c r="B6" s="46"/>
      <c r="E6" s="8"/>
      <c r="K6" s="8"/>
      <c r="O6" s="8"/>
      <c r="Q6" s="8"/>
      <c r="R6" s="8"/>
    </row>
    <row r="7" spans="2:18" ht="12.75">
      <c r="B7" s="8" t="s">
        <v>29</v>
      </c>
      <c r="E7" s="42">
        <v>2010</v>
      </c>
      <c r="F7" s="42">
        <v>2011</v>
      </c>
      <c r="G7" s="42">
        <v>2012</v>
      </c>
      <c r="H7" s="42">
        <v>2013</v>
      </c>
      <c r="I7" s="42">
        <v>2014</v>
      </c>
      <c r="J7" s="42">
        <v>2015</v>
      </c>
      <c r="K7" s="42">
        <v>2016</v>
      </c>
      <c r="L7" s="42">
        <v>2017</v>
      </c>
      <c r="M7" s="117">
        <v>2018</v>
      </c>
      <c r="N7" s="117">
        <v>2019</v>
      </c>
      <c r="O7" s="117">
        <v>2020</v>
      </c>
      <c r="P7" s="117">
        <v>2021</v>
      </c>
      <c r="Q7" s="117">
        <v>2022</v>
      </c>
      <c r="R7" s="117">
        <v>2023</v>
      </c>
    </row>
    <row r="8" spans="3:18" ht="12.75">
      <c r="C8" s="8" t="s">
        <v>3</v>
      </c>
      <c r="E8" s="119">
        <v>9553.876</v>
      </c>
      <c r="F8" s="119">
        <v>9979</v>
      </c>
      <c r="G8" s="119">
        <v>10064.190185000001</v>
      </c>
      <c r="H8" s="119">
        <v>10032.316306</v>
      </c>
      <c r="I8" s="119">
        <v>9644.050715000001</v>
      </c>
      <c r="J8" s="119">
        <v>8313</v>
      </c>
      <c r="K8" s="119">
        <v>9010.098971</v>
      </c>
      <c r="L8" s="119">
        <v>8032.197520999999</v>
      </c>
      <c r="M8" s="142">
        <v>7651.446869</v>
      </c>
      <c r="N8" s="142">
        <v>7472.802272999999</v>
      </c>
      <c r="O8" s="144">
        <v>6729.069942</v>
      </c>
      <c r="P8" s="142">
        <v>7088.289955</v>
      </c>
      <c r="Q8" s="142">
        <v>7587.06355001</v>
      </c>
      <c r="R8" s="142">
        <v>8211.333941</v>
      </c>
    </row>
    <row r="9" spans="3:16" ht="12.75">
      <c r="C9" s="8" t="s">
        <v>4</v>
      </c>
      <c r="E9" s="119" t="s">
        <v>35</v>
      </c>
      <c r="F9" s="119" t="s">
        <v>35</v>
      </c>
      <c r="G9" s="119" t="s">
        <v>35</v>
      </c>
      <c r="H9" s="119" t="s">
        <v>35</v>
      </c>
      <c r="I9" s="119" t="s">
        <v>35</v>
      </c>
      <c r="J9" s="119" t="s">
        <v>35</v>
      </c>
      <c r="K9" s="119" t="s">
        <v>35</v>
      </c>
      <c r="L9" s="119" t="s">
        <v>35</v>
      </c>
      <c r="M9" s="142" t="s">
        <v>35</v>
      </c>
      <c r="N9" s="142" t="s">
        <v>35</v>
      </c>
      <c r="O9" s="142" t="s">
        <v>35</v>
      </c>
      <c r="P9" s="142"/>
    </row>
    <row r="10" spans="3:18" ht="12.75">
      <c r="C10" s="8" t="s">
        <v>5</v>
      </c>
      <c r="E10" s="119">
        <v>1281.801</v>
      </c>
      <c r="F10" s="119">
        <v>1485</v>
      </c>
      <c r="G10" s="119">
        <v>1345.993</v>
      </c>
      <c r="H10" s="119">
        <v>1349.8923</v>
      </c>
      <c r="I10" s="119">
        <v>1226.2347</v>
      </c>
      <c r="J10" s="119">
        <v>1186</v>
      </c>
      <c r="K10" s="119">
        <v>1337.826331</v>
      </c>
      <c r="L10" s="119">
        <v>976.4343599999999</v>
      </c>
      <c r="M10" s="142">
        <v>1204.487165</v>
      </c>
      <c r="N10" s="142">
        <v>1052.672818</v>
      </c>
      <c r="O10" s="144">
        <v>1116.9305689999999</v>
      </c>
      <c r="P10" s="142">
        <v>1697.849796</v>
      </c>
      <c r="Q10" s="142">
        <v>1757.14347</v>
      </c>
      <c r="R10" s="142">
        <v>1861.47270698352</v>
      </c>
    </row>
    <row r="11" spans="3:18" ht="12.75">
      <c r="C11" s="8" t="s">
        <v>6</v>
      </c>
      <c r="E11" s="119">
        <v>576.506</v>
      </c>
      <c r="F11" s="119">
        <v>545</v>
      </c>
      <c r="G11" s="119">
        <v>594.495</v>
      </c>
      <c r="H11" s="119">
        <v>615.581623</v>
      </c>
      <c r="I11" s="119">
        <v>510.034968</v>
      </c>
      <c r="J11" s="119">
        <v>572</v>
      </c>
      <c r="K11" s="119">
        <v>470.571362</v>
      </c>
      <c r="L11" s="119">
        <v>458.39538999999996</v>
      </c>
      <c r="M11" s="142">
        <v>459.92018500000006</v>
      </c>
      <c r="N11" s="142">
        <v>412.14623300000005</v>
      </c>
      <c r="O11" s="144">
        <v>432.21502000000004</v>
      </c>
      <c r="P11" s="142">
        <v>601.804022</v>
      </c>
      <c r="Q11" s="142">
        <v>448.87910600000004</v>
      </c>
      <c r="R11" s="142">
        <v>568.09618900093</v>
      </c>
    </row>
    <row r="12" spans="3:18" ht="12.75">
      <c r="C12" s="8" t="s">
        <v>7</v>
      </c>
      <c r="E12" s="119">
        <v>1173.002582</v>
      </c>
      <c r="F12" s="119">
        <v>1325</v>
      </c>
      <c r="G12" s="119">
        <v>1519.025338</v>
      </c>
      <c r="H12" s="119">
        <v>1371.552199</v>
      </c>
      <c r="I12" s="119">
        <v>1349.2296</v>
      </c>
      <c r="J12" s="119">
        <v>1172</v>
      </c>
      <c r="K12" s="119">
        <v>1111.228476</v>
      </c>
      <c r="L12" s="119">
        <v>1014.3362</v>
      </c>
      <c r="M12" s="142">
        <v>1004.5985879999998</v>
      </c>
      <c r="N12" s="142">
        <v>964.5182280000001</v>
      </c>
      <c r="O12" s="144">
        <v>955.764192</v>
      </c>
      <c r="P12" s="142">
        <v>940.2569639999999</v>
      </c>
      <c r="Q12" s="142">
        <v>1030.211722</v>
      </c>
      <c r="R12" s="142">
        <v>1028.82834</v>
      </c>
    </row>
    <row r="13" spans="5:16" ht="12.75">
      <c r="E13" s="8"/>
      <c r="K13" s="119"/>
      <c r="L13" s="119"/>
      <c r="M13" s="142"/>
      <c r="N13" s="142"/>
      <c r="O13" s="8"/>
      <c r="P13" s="142"/>
    </row>
    <row r="14" spans="2:18" ht="12.75">
      <c r="B14" s="8" t="s">
        <v>16</v>
      </c>
      <c r="E14" s="42">
        <v>2010</v>
      </c>
      <c r="F14" s="42">
        <v>2011</v>
      </c>
      <c r="G14" s="42">
        <v>2012</v>
      </c>
      <c r="H14" s="42">
        <v>2013</v>
      </c>
      <c r="I14" s="42">
        <f aca="true" t="shared" si="0" ref="I14:N14">I7</f>
        <v>2014</v>
      </c>
      <c r="J14" s="42">
        <f t="shared" si="0"/>
        <v>2015</v>
      </c>
      <c r="K14" s="42">
        <f t="shared" si="0"/>
        <v>2016</v>
      </c>
      <c r="L14" s="42">
        <f t="shared" si="0"/>
        <v>2017</v>
      </c>
      <c r="M14" s="117">
        <f t="shared" si="0"/>
        <v>2018</v>
      </c>
      <c r="N14" s="117">
        <f t="shared" si="0"/>
        <v>2019</v>
      </c>
      <c r="O14" s="46">
        <f>O7</f>
        <v>2020</v>
      </c>
      <c r="P14" s="117">
        <f>P7</f>
        <v>2021</v>
      </c>
      <c r="Q14" s="117">
        <f>Q7</f>
        <v>2022</v>
      </c>
      <c r="R14" s="117">
        <f>R7</f>
        <v>2023</v>
      </c>
    </row>
    <row r="15" spans="3:16" ht="12.75">
      <c r="C15" s="8" t="s">
        <v>3</v>
      </c>
      <c r="E15" s="119" t="s">
        <v>35</v>
      </c>
      <c r="F15" s="119" t="s">
        <v>35</v>
      </c>
      <c r="G15" s="119" t="s">
        <v>35</v>
      </c>
      <c r="H15" s="119" t="s">
        <v>35</v>
      </c>
      <c r="I15" s="119" t="s">
        <v>35</v>
      </c>
      <c r="J15" s="119" t="s">
        <v>35</v>
      </c>
      <c r="K15" s="119"/>
      <c r="L15" s="119"/>
      <c r="M15" s="142"/>
      <c r="N15" s="142"/>
      <c r="O15" s="8"/>
      <c r="P15" s="142"/>
    </row>
    <row r="16" spans="3:18" ht="12.75">
      <c r="C16" s="8" t="s">
        <v>4</v>
      </c>
      <c r="E16" s="119">
        <v>5546.7869</v>
      </c>
      <c r="F16" s="119">
        <v>6693</v>
      </c>
      <c r="G16" s="119">
        <v>6761.876</v>
      </c>
      <c r="H16" s="119">
        <v>6264.431000000001</v>
      </c>
      <c r="I16" s="119">
        <v>5763.737999999999</v>
      </c>
      <c r="J16" s="119">
        <v>5703</v>
      </c>
      <c r="K16" s="119">
        <v>4490.694</v>
      </c>
      <c r="L16" s="119">
        <v>4047.9649999999997</v>
      </c>
      <c r="M16" s="142">
        <v>3541.138</v>
      </c>
      <c r="N16" s="142">
        <v>4125.441</v>
      </c>
      <c r="O16" s="144">
        <v>2779.937</v>
      </c>
      <c r="P16" s="142">
        <v>2920.5829999999996</v>
      </c>
      <c r="Q16" s="142">
        <v>6903.081</v>
      </c>
      <c r="R16" s="142">
        <v>6920.382</v>
      </c>
    </row>
    <row r="17" spans="3:18" ht="12.75">
      <c r="C17" s="8" t="s">
        <v>5</v>
      </c>
      <c r="E17" s="119">
        <v>19.827</v>
      </c>
      <c r="F17" s="119">
        <v>118</v>
      </c>
      <c r="G17" s="119">
        <v>54.47878</v>
      </c>
      <c r="H17" s="119">
        <v>8.053</v>
      </c>
      <c r="I17" s="119">
        <v>2.505</v>
      </c>
      <c r="J17" s="119">
        <v>8</v>
      </c>
      <c r="K17" s="119">
        <v>21.367999999999995</v>
      </c>
      <c r="L17" s="145">
        <v>0.282</v>
      </c>
      <c r="M17" s="146">
        <v>0.44199999999999995</v>
      </c>
      <c r="N17" s="142">
        <v>0.119</v>
      </c>
      <c r="O17" s="147">
        <v>0.031</v>
      </c>
      <c r="P17" s="148">
        <v>0.049</v>
      </c>
      <c r="Q17" s="148">
        <v>0.15300000000000002</v>
      </c>
      <c r="R17" s="148">
        <v>0.414</v>
      </c>
    </row>
    <row r="18" spans="3:18" ht="12.75">
      <c r="C18" s="8" t="s">
        <v>6</v>
      </c>
      <c r="E18" s="119">
        <v>40.246</v>
      </c>
      <c r="F18" s="119">
        <v>22</v>
      </c>
      <c r="G18" s="119">
        <v>10.087</v>
      </c>
      <c r="H18" s="119">
        <v>3.047</v>
      </c>
      <c r="I18" s="119">
        <v>1.178</v>
      </c>
      <c r="J18" s="119">
        <v>4</v>
      </c>
      <c r="K18" s="119">
        <v>3.506</v>
      </c>
      <c r="L18" s="119">
        <v>7.65745</v>
      </c>
      <c r="M18" s="142">
        <v>1.82911</v>
      </c>
      <c r="N18" s="142">
        <v>2.154</v>
      </c>
      <c r="O18" s="149">
        <v>0.6619999999999999</v>
      </c>
      <c r="P18" s="146">
        <v>0.653</v>
      </c>
      <c r="Q18" s="146">
        <v>0.718</v>
      </c>
      <c r="R18" s="146">
        <v>0.627</v>
      </c>
    </row>
    <row r="19" spans="3:18" ht="12.75">
      <c r="C19" s="8" t="s">
        <v>7</v>
      </c>
      <c r="E19" s="119">
        <v>7.08</v>
      </c>
      <c r="F19" s="119">
        <v>128</v>
      </c>
      <c r="G19" s="119">
        <v>162.462</v>
      </c>
      <c r="H19" s="119">
        <v>12.513</v>
      </c>
      <c r="I19" s="119">
        <v>13.287</v>
      </c>
      <c r="J19" s="119">
        <v>0</v>
      </c>
      <c r="K19" s="119">
        <v>11.20972</v>
      </c>
      <c r="L19" s="145">
        <v>0.399</v>
      </c>
      <c r="M19" s="146">
        <v>6.709</v>
      </c>
      <c r="N19" s="142">
        <v>0.2</v>
      </c>
      <c r="O19" s="8">
        <v>0.2</v>
      </c>
      <c r="P19" s="146">
        <v>0.25</v>
      </c>
      <c r="Q19" s="146">
        <v>0.2</v>
      </c>
      <c r="R19" s="146">
        <v>15.073</v>
      </c>
    </row>
    <row r="20" spans="5:16" ht="12.75">
      <c r="E20" s="119"/>
      <c r="F20" s="119"/>
      <c r="G20" s="119"/>
      <c r="H20" s="119"/>
      <c r="I20" s="119"/>
      <c r="J20" s="119"/>
      <c r="K20" s="119"/>
      <c r="L20" s="119"/>
      <c r="M20" s="142"/>
      <c r="N20" s="142"/>
      <c r="O20" s="8"/>
      <c r="P20" s="142"/>
    </row>
    <row r="21" spans="2:18" ht="12.75" hidden="1">
      <c r="B21" s="8" t="s">
        <v>17</v>
      </c>
      <c r="E21" s="42">
        <v>2010</v>
      </c>
      <c r="F21" s="42">
        <v>2011</v>
      </c>
      <c r="G21" s="42">
        <v>2012</v>
      </c>
      <c r="H21" s="42">
        <v>2013</v>
      </c>
      <c r="I21" s="42">
        <f aca="true" t="shared" si="1" ref="I21:N21">I14</f>
        <v>2014</v>
      </c>
      <c r="J21" s="42">
        <f t="shared" si="1"/>
        <v>2015</v>
      </c>
      <c r="K21" s="139">
        <f t="shared" si="1"/>
        <v>2016</v>
      </c>
      <c r="L21" s="42">
        <f t="shared" si="1"/>
        <v>2017</v>
      </c>
      <c r="M21" s="117">
        <f t="shared" si="1"/>
        <v>2018</v>
      </c>
      <c r="N21" s="117">
        <f t="shared" si="1"/>
        <v>2019</v>
      </c>
      <c r="O21" s="46">
        <f>O14</f>
        <v>2020</v>
      </c>
      <c r="P21" s="46">
        <f>P14</f>
        <v>2021</v>
      </c>
      <c r="Q21" s="46">
        <f>Q14</f>
        <v>2022</v>
      </c>
      <c r="R21" s="46">
        <f>R14</f>
        <v>2023</v>
      </c>
    </row>
    <row r="22" spans="3:18" ht="12.75" hidden="1">
      <c r="C22" s="8" t="s">
        <v>3</v>
      </c>
      <c r="E22" s="119" t="s">
        <v>35</v>
      </c>
      <c r="F22" s="119" t="s">
        <v>35</v>
      </c>
      <c r="G22" s="119" t="s">
        <v>35</v>
      </c>
      <c r="H22" s="119" t="s">
        <v>35</v>
      </c>
      <c r="I22" s="119" t="s">
        <v>35</v>
      </c>
      <c r="J22" s="119" t="s">
        <v>35</v>
      </c>
      <c r="K22" s="119" t="s">
        <v>35</v>
      </c>
      <c r="L22" s="119" t="s">
        <v>35</v>
      </c>
      <c r="M22" s="142" t="s">
        <v>35</v>
      </c>
      <c r="N22" s="142" t="s">
        <v>35</v>
      </c>
      <c r="O22" s="142" t="s">
        <v>35</v>
      </c>
      <c r="P22" s="142" t="s">
        <v>35</v>
      </c>
      <c r="Q22" s="142" t="s">
        <v>35</v>
      </c>
      <c r="R22" s="142" t="s">
        <v>35</v>
      </c>
    </row>
    <row r="23" spans="3:18" ht="12.75" hidden="1">
      <c r="C23" s="8" t="s">
        <v>4</v>
      </c>
      <c r="E23" s="119" t="s">
        <v>35</v>
      </c>
      <c r="F23" s="119" t="s">
        <v>35</v>
      </c>
      <c r="G23" s="119" t="s">
        <v>35</v>
      </c>
      <c r="H23" s="119" t="s">
        <v>35</v>
      </c>
      <c r="I23" s="119" t="s">
        <v>35</v>
      </c>
      <c r="J23" s="119" t="s">
        <v>35</v>
      </c>
      <c r="K23" s="119" t="s">
        <v>35</v>
      </c>
      <c r="L23" s="119" t="s">
        <v>35</v>
      </c>
      <c r="M23" s="142" t="s">
        <v>35</v>
      </c>
      <c r="N23" s="142" t="s">
        <v>35</v>
      </c>
      <c r="O23" s="142" t="s">
        <v>35</v>
      </c>
      <c r="P23" s="142" t="s">
        <v>35</v>
      </c>
      <c r="Q23" s="142" t="s">
        <v>35</v>
      </c>
      <c r="R23" s="142" t="s">
        <v>35</v>
      </c>
    </row>
    <row r="24" spans="3:18" ht="12.75" hidden="1">
      <c r="C24" s="8" t="s">
        <v>5</v>
      </c>
      <c r="E24" s="119" t="s">
        <v>35</v>
      </c>
      <c r="F24" s="119" t="s">
        <v>35</v>
      </c>
      <c r="G24" s="119" t="s">
        <v>35</v>
      </c>
      <c r="H24" s="119" t="s">
        <v>35</v>
      </c>
      <c r="I24" s="119" t="s">
        <v>35</v>
      </c>
      <c r="J24" s="119" t="s">
        <v>35</v>
      </c>
      <c r="K24" s="119" t="s">
        <v>35</v>
      </c>
      <c r="L24" s="119" t="s">
        <v>35</v>
      </c>
      <c r="M24" s="142" t="s">
        <v>35</v>
      </c>
      <c r="N24" s="142" t="s">
        <v>35</v>
      </c>
      <c r="O24" s="142" t="s">
        <v>35</v>
      </c>
      <c r="P24" s="142" t="s">
        <v>35</v>
      </c>
      <c r="Q24" s="142" t="s">
        <v>35</v>
      </c>
      <c r="R24" s="142" t="s">
        <v>35</v>
      </c>
    </row>
    <row r="25" spans="3:18" ht="12.75" hidden="1">
      <c r="C25" s="8" t="s">
        <v>6</v>
      </c>
      <c r="E25" s="119" t="s">
        <v>35</v>
      </c>
      <c r="F25" s="119" t="s">
        <v>35</v>
      </c>
      <c r="G25" s="119" t="s">
        <v>35</v>
      </c>
      <c r="H25" s="119" t="s">
        <v>35</v>
      </c>
      <c r="I25" s="119" t="s">
        <v>35</v>
      </c>
      <c r="J25" s="119" t="s">
        <v>35</v>
      </c>
      <c r="K25" s="119" t="s">
        <v>35</v>
      </c>
      <c r="L25" s="119" t="s">
        <v>35</v>
      </c>
      <c r="M25" s="142" t="s">
        <v>35</v>
      </c>
      <c r="N25" s="142" t="s">
        <v>35</v>
      </c>
      <c r="O25" s="142" t="s">
        <v>35</v>
      </c>
      <c r="P25" s="142" t="s">
        <v>35</v>
      </c>
      <c r="Q25" s="142" t="s">
        <v>35</v>
      </c>
      <c r="R25" s="142" t="s">
        <v>35</v>
      </c>
    </row>
    <row r="26" spans="3:18" ht="12.75" hidden="1">
      <c r="C26" s="8" t="s">
        <v>7</v>
      </c>
      <c r="E26" s="119" t="s">
        <v>35</v>
      </c>
      <c r="F26" s="119" t="s">
        <v>35</v>
      </c>
      <c r="G26" s="119" t="s">
        <v>35</v>
      </c>
      <c r="H26" s="119" t="s">
        <v>35</v>
      </c>
      <c r="I26" s="119" t="s">
        <v>35</v>
      </c>
      <c r="J26" s="119" t="s">
        <v>35</v>
      </c>
      <c r="K26" s="119" t="s">
        <v>35</v>
      </c>
      <c r="L26" s="119" t="s">
        <v>35</v>
      </c>
      <c r="M26" s="142" t="s">
        <v>35</v>
      </c>
      <c r="N26" s="142" t="s">
        <v>35</v>
      </c>
      <c r="O26" s="142" t="s">
        <v>35</v>
      </c>
      <c r="P26" s="142" t="s">
        <v>35</v>
      </c>
      <c r="Q26" s="142" t="s">
        <v>35</v>
      </c>
      <c r="R26" s="142" t="s">
        <v>35</v>
      </c>
    </row>
    <row r="27" spans="5:16" ht="12.75" hidden="1">
      <c r="E27" s="8"/>
      <c r="K27" s="8"/>
      <c r="L27" s="8"/>
      <c r="M27" s="142"/>
      <c r="N27" s="142"/>
      <c r="O27" s="8"/>
      <c r="P27" s="142"/>
    </row>
    <row r="28" spans="2:18" ht="12.75">
      <c r="B28" s="8" t="s">
        <v>34</v>
      </c>
      <c r="E28" s="42">
        <v>2010</v>
      </c>
      <c r="F28" s="42">
        <v>2011</v>
      </c>
      <c r="G28" s="42">
        <v>2012</v>
      </c>
      <c r="H28" s="42">
        <v>2013</v>
      </c>
      <c r="I28" s="42">
        <f aca="true" t="shared" si="2" ref="I28:N28">I21</f>
        <v>2014</v>
      </c>
      <c r="J28" s="42">
        <f t="shared" si="2"/>
        <v>2015</v>
      </c>
      <c r="K28" s="139">
        <f t="shared" si="2"/>
        <v>2016</v>
      </c>
      <c r="L28" s="42">
        <f t="shared" si="2"/>
        <v>2017</v>
      </c>
      <c r="M28" s="117">
        <f t="shared" si="2"/>
        <v>2018</v>
      </c>
      <c r="N28" s="117">
        <f t="shared" si="2"/>
        <v>2019</v>
      </c>
      <c r="O28" s="46">
        <f>O21</f>
        <v>2020</v>
      </c>
      <c r="P28" s="117">
        <f>P21</f>
        <v>2021</v>
      </c>
      <c r="Q28" s="117">
        <f>Q21</f>
        <v>2022</v>
      </c>
      <c r="R28" s="117">
        <f>R21</f>
        <v>2023</v>
      </c>
    </row>
    <row r="29" spans="3:16" ht="12.75">
      <c r="C29" s="8" t="s">
        <v>3</v>
      </c>
      <c r="E29" s="119" t="s">
        <v>35</v>
      </c>
      <c r="F29" s="119" t="s">
        <v>35</v>
      </c>
      <c r="G29" s="119" t="s">
        <v>35</v>
      </c>
      <c r="H29" s="119" t="s">
        <v>35</v>
      </c>
      <c r="I29" s="119" t="s">
        <v>35</v>
      </c>
      <c r="J29" s="119" t="s">
        <v>35</v>
      </c>
      <c r="K29" s="119"/>
      <c r="L29" s="119" t="s">
        <v>35</v>
      </c>
      <c r="M29" s="142"/>
      <c r="N29" s="142"/>
      <c r="O29" s="8"/>
      <c r="P29" s="142"/>
    </row>
    <row r="30" spans="3:18" ht="12.75">
      <c r="C30" s="8" t="s">
        <v>4</v>
      </c>
      <c r="E30" s="119">
        <v>6.085784</v>
      </c>
      <c r="F30" s="119">
        <v>2.5</v>
      </c>
      <c r="G30" s="119">
        <v>4.30992</v>
      </c>
      <c r="H30" s="119">
        <v>6.059433</v>
      </c>
      <c r="I30" s="119">
        <v>9.490403</v>
      </c>
      <c r="J30" s="119">
        <v>15</v>
      </c>
      <c r="K30" s="119">
        <v>21.210962000000002</v>
      </c>
      <c r="L30" s="119">
        <v>10.708406</v>
      </c>
      <c r="M30" s="142">
        <v>16.788667</v>
      </c>
      <c r="N30" s="142">
        <v>15.802108</v>
      </c>
      <c r="O30" s="144">
        <v>24.090014</v>
      </c>
      <c r="P30" s="142">
        <v>30.791805</v>
      </c>
      <c r="Q30" s="142">
        <v>6.858633</v>
      </c>
      <c r="R30" s="142">
        <v>8.453601</v>
      </c>
    </row>
    <row r="31" spans="3:18" ht="12.75">
      <c r="C31" s="8" t="s">
        <v>5</v>
      </c>
      <c r="E31" s="119">
        <v>6.029</v>
      </c>
      <c r="F31" s="119">
        <v>30</v>
      </c>
      <c r="G31" s="119">
        <v>4.662506</v>
      </c>
      <c r="H31" s="119" t="s">
        <v>35</v>
      </c>
      <c r="I31" s="119">
        <v>1.153</v>
      </c>
      <c r="J31" s="119">
        <v>0</v>
      </c>
      <c r="K31" s="119">
        <v>0.4095</v>
      </c>
      <c r="L31" s="145">
        <v>0.3438</v>
      </c>
      <c r="M31" s="146">
        <v>0.1205</v>
      </c>
      <c r="N31" s="142">
        <v>1.1712999999999998</v>
      </c>
      <c r="O31" s="149">
        <v>3.4891550000000002</v>
      </c>
      <c r="P31" s="146">
        <v>0.11223999999999999</v>
      </c>
      <c r="Q31" s="146">
        <v>23.504909618</v>
      </c>
      <c r="R31" s="146">
        <v>18.026450010002</v>
      </c>
    </row>
    <row r="32" spans="3:18" ht="12.75">
      <c r="C32" s="8" t="s">
        <v>6</v>
      </c>
      <c r="E32" s="119">
        <v>1.164</v>
      </c>
      <c r="F32" s="119">
        <v>0.3</v>
      </c>
      <c r="G32" s="119">
        <v>0.655</v>
      </c>
      <c r="H32" s="119">
        <v>0.156</v>
      </c>
      <c r="I32" s="119">
        <v>0.026000000000000002</v>
      </c>
      <c r="J32" s="119">
        <v>0.026000000000000002</v>
      </c>
      <c r="K32" s="119">
        <v>0.152893</v>
      </c>
      <c r="L32" s="145">
        <v>0.383</v>
      </c>
      <c r="M32" s="148">
        <v>0.018000000000000002</v>
      </c>
      <c r="N32" s="142">
        <v>0.183</v>
      </c>
      <c r="O32" s="147">
        <v>0.034</v>
      </c>
      <c r="P32" s="148">
        <v>0.074</v>
      </c>
      <c r="Q32" s="148">
        <v>0.08</v>
      </c>
      <c r="R32" s="148">
        <v>0.069</v>
      </c>
    </row>
    <row r="33" spans="2:18" ht="12.75">
      <c r="B33" s="4"/>
      <c r="C33" s="4" t="s">
        <v>7</v>
      </c>
      <c r="D33" s="4"/>
      <c r="E33" s="6" t="s">
        <v>35</v>
      </c>
      <c r="F33" s="6">
        <v>0.2</v>
      </c>
      <c r="G33" s="6">
        <v>0.101</v>
      </c>
      <c r="H33" s="6" t="s">
        <v>35</v>
      </c>
      <c r="I33" s="6" t="s">
        <v>35</v>
      </c>
      <c r="J33" s="6" t="s">
        <v>35</v>
      </c>
      <c r="K33" s="119">
        <v>0.025772</v>
      </c>
      <c r="L33" s="119" t="s">
        <v>35</v>
      </c>
      <c r="M33" s="142" t="s">
        <v>35</v>
      </c>
      <c r="N33" s="142" t="s">
        <v>35</v>
      </c>
      <c r="O33" s="142" t="s">
        <v>35</v>
      </c>
      <c r="P33" s="142" t="s">
        <v>35</v>
      </c>
      <c r="Q33" s="142" t="s">
        <v>35</v>
      </c>
      <c r="R33" s="142" t="s">
        <v>35</v>
      </c>
    </row>
    <row r="34" spans="6:18" ht="12.75">
      <c r="F34" s="47"/>
      <c r="G34" s="47"/>
      <c r="H34" s="47"/>
      <c r="I34" s="47"/>
      <c r="J34" s="47"/>
      <c r="K34" s="67"/>
      <c r="L34" s="67"/>
      <c r="M34" s="98"/>
      <c r="N34" s="67"/>
      <c r="O34" s="67"/>
      <c r="P34" s="98"/>
      <c r="Q34" s="98"/>
      <c r="R34" s="98"/>
    </row>
    <row r="35" spans="2:18" ht="12.75">
      <c r="B35" s="12" t="s">
        <v>82</v>
      </c>
      <c r="C35" s="12"/>
      <c r="D35" s="12"/>
      <c r="E35" s="36">
        <v>2010</v>
      </c>
      <c r="F35" s="46">
        <v>2011</v>
      </c>
      <c r="G35" s="46">
        <v>2012</v>
      </c>
      <c r="H35" s="46">
        <v>2013</v>
      </c>
      <c r="I35" s="46">
        <f aca="true" t="shared" si="3" ref="I35:N35">I28</f>
        <v>2014</v>
      </c>
      <c r="J35" s="46">
        <f t="shared" si="3"/>
        <v>2015</v>
      </c>
      <c r="K35" s="46">
        <f t="shared" si="3"/>
        <v>2016</v>
      </c>
      <c r="L35" s="46">
        <f t="shared" si="3"/>
        <v>2017</v>
      </c>
      <c r="M35" s="54">
        <f t="shared" si="3"/>
        <v>2018</v>
      </c>
      <c r="N35" s="117">
        <f t="shared" si="3"/>
        <v>2019</v>
      </c>
      <c r="O35" s="46">
        <f>O28</f>
        <v>2020</v>
      </c>
      <c r="P35" s="54">
        <f>P28</f>
        <v>2021</v>
      </c>
      <c r="Q35" s="54">
        <f>Q28</f>
        <v>2022</v>
      </c>
      <c r="R35" s="54">
        <f>R28</f>
        <v>2023</v>
      </c>
    </row>
    <row r="36" spans="3:18" ht="12.75">
      <c r="C36" s="8" t="s">
        <v>3</v>
      </c>
      <c r="E36" s="119">
        <v>11075.366</v>
      </c>
      <c r="F36" s="119">
        <v>11535</v>
      </c>
      <c r="G36" s="119">
        <v>11619.701999963589</v>
      </c>
      <c r="H36" s="119">
        <v>11577.939000000002</v>
      </c>
      <c r="I36" s="119">
        <v>11083.625</v>
      </c>
      <c r="J36" s="119">
        <v>9523</v>
      </c>
      <c r="K36" s="119">
        <v>10364.43</v>
      </c>
      <c r="L36" s="119">
        <v>9264.074</v>
      </c>
      <c r="M36" s="142">
        <v>8824.242999999999</v>
      </c>
      <c r="N36" s="142">
        <v>8629.841999999999</v>
      </c>
      <c r="O36" s="144">
        <v>7762.795999999998</v>
      </c>
      <c r="P36" s="142">
        <v>8185.889</v>
      </c>
      <c r="Q36" s="142">
        <v>8764.760999999999</v>
      </c>
      <c r="R36" s="142">
        <v>9464.72399648072</v>
      </c>
    </row>
    <row r="37" spans="3:16" ht="12.75">
      <c r="C37" s="8" t="s">
        <v>4</v>
      </c>
      <c r="E37" s="119" t="s">
        <v>35</v>
      </c>
      <c r="F37" s="119" t="s">
        <v>35</v>
      </c>
      <c r="G37" s="119" t="s">
        <v>35</v>
      </c>
      <c r="H37" s="119" t="s">
        <v>35</v>
      </c>
      <c r="I37" s="119" t="s">
        <v>35</v>
      </c>
      <c r="J37" s="119" t="s">
        <v>35</v>
      </c>
      <c r="K37" s="71"/>
      <c r="L37" s="119"/>
      <c r="M37" s="142"/>
      <c r="N37" s="142"/>
      <c r="O37" s="144"/>
      <c r="P37" s="142"/>
    </row>
    <row r="38" spans="3:18" ht="12.75">
      <c r="C38" s="8" t="s">
        <v>5</v>
      </c>
      <c r="E38" s="119">
        <v>1474.472</v>
      </c>
      <c r="F38" s="119">
        <v>1711</v>
      </c>
      <c r="G38" s="119">
        <v>1558.4589988391276</v>
      </c>
      <c r="H38" s="119">
        <v>1567.6055565941506</v>
      </c>
      <c r="I38" s="119">
        <v>1432.4219999999998</v>
      </c>
      <c r="J38" s="119">
        <v>1395</v>
      </c>
      <c r="K38" s="119">
        <v>1572.0680000000002</v>
      </c>
      <c r="L38" s="119">
        <v>1140.8719999999998</v>
      </c>
      <c r="M38" s="142">
        <v>1405.2800000000002</v>
      </c>
      <c r="N38" s="142">
        <v>1226.681</v>
      </c>
      <c r="O38" s="144">
        <v>1313.83417451</v>
      </c>
      <c r="P38" s="142">
        <v>1987.1316000000002</v>
      </c>
      <c r="Q38" s="142">
        <v>2071.7195782</v>
      </c>
      <c r="R38" s="142">
        <v>2187.09057116338</v>
      </c>
    </row>
    <row r="39" spans="3:18" ht="12.75">
      <c r="C39" s="8" t="s">
        <v>6</v>
      </c>
      <c r="E39" s="119">
        <v>659.318</v>
      </c>
      <c r="F39" s="119">
        <v>624</v>
      </c>
      <c r="G39" s="119">
        <v>681.944</v>
      </c>
      <c r="H39" s="119">
        <v>708.739</v>
      </c>
      <c r="I39" s="119">
        <v>588.292</v>
      </c>
      <c r="J39" s="119">
        <v>663</v>
      </c>
      <c r="K39" s="119">
        <v>546.948</v>
      </c>
      <c r="L39" s="119">
        <v>531.399</v>
      </c>
      <c r="M39" s="142">
        <v>532.143</v>
      </c>
      <c r="N39" s="142">
        <v>476.57330986</v>
      </c>
      <c r="O39" s="144">
        <v>501.7410000000001</v>
      </c>
      <c r="P39" s="142">
        <v>696.4859999999999</v>
      </c>
      <c r="Q39" s="142">
        <v>522.494</v>
      </c>
      <c r="R39" s="142">
        <v>663.852139204047</v>
      </c>
    </row>
    <row r="40" spans="3:18" ht="12.75" customHeight="1">
      <c r="C40" s="8" t="s">
        <v>7</v>
      </c>
      <c r="E40" s="119">
        <v>1344.342</v>
      </c>
      <c r="F40" s="119">
        <v>1528</v>
      </c>
      <c r="G40" s="119">
        <v>1753.9932999999999</v>
      </c>
      <c r="H40" s="119">
        <v>1631.1799999999998</v>
      </c>
      <c r="I40" s="119">
        <v>1633.516</v>
      </c>
      <c r="J40" s="119">
        <v>1435</v>
      </c>
      <c r="K40" s="119">
        <v>1362.464</v>
      </c>
      <c r="L40" s="119">
        <v>1244.991</v>
      </c>
      <c r="M40" s="142">
        <v>1229.606</v>
      </c>
      <c r="N40" s="142">
        <v>1183.6709999999998</v>
      </c>
      <c r="O40" s="144">
        <v>1173.58381</v>
      </c>
      <c r="P40" s="142">
        <v>1146.356</v>
      </c>
      <c r="Q40" s="142">
        <v>1265.8399999999997</v>
      </c>
      <c r="R40" s="142">
        <v>1267.88167499223</v>
      </c>
    </row>
    <row r="41" spans="6:16" ht="12.75">
      <c r="F41" s="11"/>
      <c r="G41" s="11"/>
      <c r="H41" s="11"/>
      <c r="I41" s="11"/>
      <c r="J41" s="11"/>
      <c r="K41" s="119"/>
      <c r="L41" s="119"/>
      <c r="M41" s="142"/>
      <c r="N41" s="142"/>
      <c r="O41" s="8"/>
      <c r="P41" s="142"/>
    </row>
    <row r="42" spans="2:18" ht="12.75">
      <c r="B42" s="8" t="s">
        <v>83</v>
      </c>
      <c r="E42" s="42">
        <v>2010</v>
      </c>
      <c r="F42" s="42">
        <v>2011</v>
      </c>
      <c r="G42" s="42">
        <v>2012</v>
      </c>
      <c r="H42" s="42">
        <v>2013</v>
      </c>
      <c r="I42" s="42">
        <f aca="true" t="shared" si="4" ref="I42:N42">I35</f>
        <v>2014</v>
      </c>
      <c r="J42" s="42">
        <f t="shared" si="4"/>
        <v>2015</v>
      </c>
      <c r="K42" s="42">
        <f t="shared" si="4"/>
        <v>2016</v>
      </c>
      <c r="L42" s="42">
        <f t="shared" si="4"/>
        <v>2017</v>
      </c>
      <c r="M42" s="117">
        <f t="shared" si="4"/>
        <v>2018</v>
      </c>
      <c r="N42" s="117">
        <f t="shared" si="4"/>
        <v>2019</v>
      </c>
      <c r="O42" s="46">
        <f>O35</f>
        <v>2020</v>
      </c>
      <c r="P42" s="117">
        <f>P35</f>
        <v>2021</v>
      </c>
      <c r="Q42" s="117">
        <f>Q35</f>
        <v>2022</v>
      </c>
      <c r="R42" s="117">
        <f>R35</f>
        <v>2023</v>
      </c>
    </row>
    <row r="43" spans="3:18" ht="12.75" customHeight="1">
      <c r="C43" s="8" t="s">
        <v>3</v>
      </c>
      <c r="E43" s="119" t="s">
        <v>35</v>
      </c>
      <c r="F43" s="119" t="s">
        <v>35</v>
      </c>
      <c r="G43" s="119" t="s">
        <v>35</v>
      </c>
      <c r="H43" s="119" t="s">
        <v>35</v>
      </c>
      <c r="I43" s="119" t="s">
        <v>35</v>
      </c>
      <c r="J43" s="119" t="s">
        <v>35</v>
      </c>
      <c r="K43" s="119" t="s">
        <v>35</v>
      </c>
      <c r="L43" s="119" t="s">
        <v>35</v>
      </c>
      <c r="M43" s="142" t="s">
        <v>35</v>
      </c>
      <c r="N43" s="142" t="s">
        <v>35</v>
      </c>
      <c r="O43" s="142" t="s">
        <v>35</v>
      </c>
      <c r="P43" s="142" t="s">
        <v>35</v>
      </c>
      <c r="Q43" s="142" t="s">
        <v>35</v>
      </c>
      <c r="R43" s="142" t="s">
        <v>35</v>
      </c>
    </row>
    <row r="44" spans="3:18" ht="12.75">
      <c r="C44" s="8" t="s">
        <v>4</v>
      </c>
      <c r="E44" s="119">
        <v>3059.89</v>
      </c>
      <c r="F44" s="119">
        <v>3622</v>
      </c>
      <c r="G44" s="119">
        <v>3556.76272162249</v>
      </c>
      <c r="H44" s="119">
        <v>3320.523005</v>
      </c>
      <c r="I44" s="119">
        <v>3039.14267</v>
      </c>
      <c r="J44" s="119">
        <v>3032</v>
      </c>
      <c r="K44" s="119">
        <v>2384.72003</v>
      </c>
      <c r="L44" s="119">
        <v>2177.00458695587</v>
      </c>
      <c r="M44" s="142">
        <v>1881.4879798519555</v>
      </c>
      <c r="N44" s="142">
        <v>2189.588690456</v>
      </c>
      <c r="O44" s="144">
        <v>1472.6663999999998</v>
      </c>
      <c r="P44" s="142">
        <v>1531.0927290999998</v>
      </c>
      <c r="Q44" s="142">
        <v>3635.6098700000002</v>
      </c>
      <c r="R44" s="142">
        <v>3607.994782</v>
      </c>
    </row>
    <row r="45" spans="3:18" ht="12.75" customHeight="1">
      <c r="C45" s="8" t="s">
        <v>5</v>
      </c>
      <c r="E45" s="119">
        <v>12.677</v>
      </c>
      <c r="F45" s="119">
        <v>70</v>
      </c>
      <c r="G45" s="119">
        <v>35.187001160872164</v>
      </c>
      <c r="H45" s="119">
        <v>5.322361775849192</v>
      </c>
      <c r="I45" s="119">
        <v>1.467</v>
      </c>
      <c r="J45" s="119">
        <v>4</v>
      </c>
      <c r="K45" s="119">
        <v>10.552</v>
      </c>
      <c r="L45" s="145">
        <v>0.121</v>
      </c>
      <c r="M45" s="146">
        <v>0.23199999999999998</v>
      </c>
      <c r="N45" s="142">
        <v>0.079</v>
      </c>
      <c r="O45" s="147">
        <v>0.021</v>
      </c>
      <c r="P45" s="148">
        <v>0.031</v>
      </c>
      <c r="Q45" s="146">
        <v>0.096</v>
      </c>
      <c r="R45" s="146">
        <v>0.21</v>
      </c>
    </row>
    <row r="46" spans="3:18" ht="12.75">
      <c r="C46" s="8" t="s">
        <v>6</v>
      </c>
      <c r="E46" s="119">
        <v>26.326</v>
      </c>
      <c r="F46" s="119">
        <v>13</v>
      </c>
      <c r="G46" s="119">
        <v>6.47000000000002</v>
      </c>
      <c r="H46" s="119">
        <v>2.053000000000005</v>
      </c>
      <c r="I46" s="119">
        <v>0.757</v>
      </c>
      <c r="J46" s="119">
        <v>3</v>
      </c>
      <c r="K46" s="119">
        <v>2.173</v>
      </c>
      <c r="L46" s="119">
        <v>4.555</v>
      </c>
      <c r="M46" s="142">
        <v>1.0859999999999999</v>
      </c>
      <c r="N46" s="142">
        <v>1.4129999999999998</v>
      </c>
      <c r="O46" s="149">
        <v>0.43200000000000005</v>
      </c>
      <c r="P46" s="146">
        <v>0.41000000000000003</v>
      </c>
      <c r="Q46" s="146">
        <v>0.394</v>
      </c>
      <c r="R46" s="146">
        <v>0.393</v>
      </c>
    </row>
    <row r="47" spans="3:18" ht="12.75">
      <c r="C47" s="8" t="s">
        <v>7</v>
      </c>
      <c r="E47" s="119">
        <v>4.76</v>
      </c>
      <c r="F47" s="119">
        <v>88</v>
      </c>
      <c r="G47" s="119">
        <v>106.45799999999997</v>
      </c>
      <c r="H47" s="119">
        <v>8.073999999999986</v>
      </c>
      <c r="I47" s="119">
        <v>7.785000000000001</v>
      </c>
      <c r="J47" s="119">
        <v>0</v>
      </c>
      <c r="K47" s="119">
        <v>6.891</v>
      </c>
      <c r="L47" s="119">
        <v>0.262</v>
      </c>
      <c r="M47" s="142">
        <v>3.8970000000000002</v>
      </c>
      <c r="N47" s="142">
        <v>0.116</v>
      </c>
      <c r="O47" s="149">
        <v>0.064</v>
      </c>
      <c r="P47" s="146">
        <v>0.14800000000000002</v>
      </c>
      <c r="Q47" s="146">
        <v>0.122</v>
      </c>
      <c r="R47" s="146">
        <v>8.703</v>
      </c>
    </row>
    <row r="48" spans="6:16" ht="12.75" hidden="1">
      <c r="F48" s="11"/>
      <c r="G48" s="11"/>
      <c r="H48" s="11"/>
      <c r="I48" s="11"/>
      <c r="J48" s="11"/>
      <c r="K48" s="119"/>
      <c r="L48" s="119"/>
      <c r="M48" s="142"/>
      <c r="N48" s="142"/>
      <c r="O48" s="8"/>
      <c r="P48" s="142"/>
    </row>
    <row r="49" spans="2:18" ht="12.75" hidden="1">
      <c r="B49" s="8" t="s">
        <v>84</v>
      </c>
      <c r="E49" s="42">
        <v>2010</v>
      </c>
      <c r="F49" s="42">
        <v>2011</v>
      </c>
      <c r="G49" s="42">
        <v>2012</v>
      </c>
      <c r="H49" s="42">
        <v>2013</v>
      </c>
      <c r="I49" s="42">
        <f aca="true" t="shared" si="5" ref="I49:N49">I42</f>
        <v>2014</v>
      </c>
      <c r="J49" s="42">
        <f t="shared" si="5"/>
        <v>2015</v>
      </c>
      <c r="K49" s="42">
        <f t="shared" si="5"/>
        <v>2016</v>
      </c>
      <c r="L49" s="42">
        <f t="shared" si="5"/>
        <v>2017</v>
      </c>
      <c r="M49" s="117">
        <f t="shared" si="5"/>
        <v>2018</v>
      </c>
      <c r="N49" s="117">
        <f t="shared" si="5"/>
        <v>2019</v>
      </c>
      <c r="O49" s="46">
        <f>O42</f>
        <v>2020</v>
      </c>
      <c r="P49" s="117">
        <f>P42</f>
        <v>2021</v>
      </c>
      <c r="Q49" s="117">
        <f>Q42</f>
        <v>2022</v>
      </c>
      <c r="R49" s="117">
        <f>R42</f>
        <v>2023</v>
      </c>
    </row>
    <row r="50" spans="3:18" ht="12.75" customHeight="1" hidden="1">
      <c r="C50" s="8" t="s">
        <v>3</v>
      </c>
      <c r="E50" s="119" t="s">
        <v>35</v>
      </c>
      <c r="F50" s="119" t="s">
        <v>35</v>
      </c>
      <c r="G50" s="119" t="s">
        <v>35</v>
      </c>
      <c r="H50" s="119" t="s">
        <v>35</v>
      </c>
      <c r="I50" s="119" t="s">
        <v>35</v>
      </c>
      <c r="J50" s="119" t="s">
        <v>35</v>
      </c>
      <c r="K50" s="119" t="s">
        <v>35</v>
      </c>
      <c r="L50" s="119" t="s">
        <v>35</v>
      </c>
      <c r="M50" s="142" t="s">
        <v>35</v>
      </c>
      <c r="N50" s="142" t="s">
        <v>35</v>
      </c>
      <c r="O50" s="142" t="s">
        <v>35</v>
      </c>
      <c r="P50" s="142" t="s">
        <v>35</v>
      </c>
      <c r="Q50" s="142" t="s">
        <v>35</v>
      </c>
      <c r="R50" s="142" t="s">
        <v>35</v>
      </c>
    </row>
    <row r="51" spans="3:18" ht="12.75" hidden="1">
      <c r="C51" s="8" t="s">
        <v>4</v>
      </c>
      <c r="E51" s="119" t="s">
        <v>35</v>
      </c>
      <c r="F51" s="119" t="s">
        <v>35</v>
      </c>
      <c r="G51" s="119" t="s">
        <v>35</v>
      </c>
      <c r="H51" s="119" t="s">
        <v>35</v>
      </c>
      <c r="I51" s="119" t="s">
        <v>35</v>
      </c>
      <c r="J51" s="119" t="s">
        <v>35</v>
      </c>
      <c r="K51" s="119" t="s">
        <v>35</v>
      </c>
      <c r="L51" s="119" t="s">
        <v>35</v>
      </c>
      <c r="M51" s="142" t="s">
        <v>35</v>
      </c>
      <c r="N51" s="142" t="s">
        <v>35</v>
      </c>
      <c r="O51" s="142" t="s">
        <v>35</v>
      </c>
      <c r="P51" s="142" t="s">
        <v>35</v>
      </c>
      <c r="Q51" s="142" t="s">
        <v>35</v>
      </c>
      <c r="R51" s="142" t="s">
        <v>35</v>
      </c>
    </row>
    <row r="52" spans="3:18" ht="12.75" hidden="1">
      <c r="C52" s="8" t="s">
        <v>5</v>
      </c>
      <c r="E52" s="119" t="s">
        <v>35</v>
      </c>
      <c r="F52" s="119" t="s">
        <v>35</v>
      </c>
      <c r="G52" s="119" t="s">
        <v>35</v>
      </c>
      <c r="H52" s="119" t="s">
        <v>35</v>
      </c>
      <c r="I52" s="119" t="s">
        <v>35</v>
      </c>
      <c r="J52" s="119" t="s">
        <v>35</v>
      </c>
      <c r="K52" s="119" t="s">
        <v>35</v>
      </c>
      <c r="L52" s="119" t="s">
        <v>35</v>
      </c>
      <c r="M52" s="142" t="s">
        <v>35</v>
      </c>
      <c r="N52" s="142" t="s">
        <v>35</v>
      </c>
      <c r="O52" s="142" t="s">
        <v>35</v>
      </c>
      <c r="P52" s="142" t="s">
        <v>35</v>
      </c>
      <c r="Q52" s="142" t="s">
        <v>35</v>
      </c>
      <c r="R52" s="142" t="s">
        <v>35</v>
      </c>
    </row>
    <row r="53" spans="3:18" ht="12.75" customHeight="1" hidden="1">
      <c r="C53" s="8" t="s">
        <v>6</v>
      </c>
      <c r="E53" s="119" t="s">
        <v>35</v>
      </c>
      <c r="F53" s="119" t="s">
        <v>35</v>
      </c>
      <c r="G53" s="119" t="s">
        <v>35</v>
      </c>
      <c r="H53" s="119" t="s">
        <v>35</v>
      </c>
      <c r="I53" s="119" t="s">
        <v>35</v>
      </c>
      <c r="J53" s="119" t="s">
        <v>35</v>
      </c>
      <c r="K53" s="119" t="s">
        <v>35</v>
      </c>
      <c r="L53" s="119" t="s">
        <v>35</v>
      </c>
      <c r="M53" s="142" t="s">
        <v>35</v>
      </c>
      <c r="N53" s="142" t="s">
        <v>35</v>
      </c>
      <c r="O53" s="142" t="s">
        <v>35</v>
      </c>
      <c r="P53" s="142" t="s">
        <v>35</v>
      </c>
      <c r="Q53" s="142" t="s">
        <v>35</v>
      </c>
      <c r="R53" s="142" t="s">
        <v>35</v>
      </c>
    </row>
    <row r="54" spans="3:18" ht="12.75" hidden="1">
      <c r="C54" s="8" t="s">
        <v>7</v>
      </c>
      <c r="E54" s="119" t="s">
        <v>35</v>
      </c>
      <c r="F54" s="119" t="s">
        <v>35</v>
      </c>
      <c r="G54" s="119" t="s">
        <v>35</v>
      </c>
      <c r="H54" s="119" t="s">
        <v>35</v>
      </c>
      <c r="I54" s="119" t="s">
        <v>35</v>
      </c>
      <c r="J54" s="119" t="s">
        <v>35</v>
      </c>
      <c r="K54" s="119" t="s">
        <v>35</v>
      </c>
      <c r="L54" s="119" t="s">
        <v>35</v>
      </c>
      <c r="M54" s="142" t="s">
        <v>35</v>
      </c>
      <c r="N54" s="142" t="s">
        <v>35</v>
      </c>
      <c r="O54" s="142" t="s">
        <v>35</v>
      </c>
      <c r="P54" s="142" t="s">
        <v>35</v>
      </c>
      <c r="Q54" s="142" t="s">
        <v>35</v>
      </c>
      <c r="R54" s="142" t="s">
        <v>35</v>
      </c>
    </row>
    <row r="55" spans="6:16" ht="12.75">
      <c r="F55" s="11"/>
      <c r="G55" s="11"/>
      <c r="H55" s="11"/>
      <c r="I55" s="11"/>
      <c r="J55" s="11"/>
      <c r="K55" s="11"/>
      <c r="L55" s="11"/>
      <c r="M55" s="150"/>
      <c r="N55" s="142"/>
      <c r="O55" s="8"/>
      <c r="P55" s="142"/>
    </row>
    <row r="56" spans="2:18" ht="12.75">
      <c r="B56" s="8" t="s">
        <v>85</v>
      </c>
      <c r="E56" s="42">
        <v>2010</v>
      </c>
      <c r="F56" s="42">
        <v>2011</v>
      </c>
      <c r="G56" s="42">
        <v>2012</v>
      </c>
      <c r="H56" s="42">
        <v>2013</v>
      </c>
      <c r="I56" s="42">
        <f aca="true" t="shared" si="6" ref="I56:N56">I49</f>
        <v>2014</v>
      </c>
      <c r="J56" s="42">
        <f t="shared" si="6"/>
        <v>2015</v>
      </c>
      <c r="K56" s="119">
        <f t="shared" si="6"/>
        <v>2016</v>
      </c>
      <c r="L56" s="42">
        <f t="shared" si="6"/>
        <v>2017</v>
      </c>
      <c r="M56" s="117">
        <f t="shared" si="6"/>
        <v>2018</v>
      </c>
      <c r="N56" s="117">
        <f t="shared" si="6"/>
        <v>2019</v>
      </c>
      <c r="O56" s="46">
        <f>O49</f>
        <v>2020</v>
      </c>
      <c r="P56" s="117">
        <f>P49</f>
        <v>2021</v>
      </c>
      <c r="Q56" s="117">
        <f>Q49</f>
        <v>2022</v>
      </c>
      <c r="R56" s="117">
        <f>R49</f>
        <v>2023</v>
      </c>
    </row>
    <row r="57" spans="3:18" ht="12.75">
      <c r="C57" s="8" t="s">
        <v>3</v>
      </c>
      <c r="E57" s="119" t="s">
        <v>35</v>
      </c>
      <c r="F57" s="119" t="s">
        <v>35</v>
      </c>
      <c r="G57" s="119" t="s">
        <v>35</v>
      </c>
      <c r="H57" s="119" t="s">
        <v>35</v>
      </c>
      <c r="I57" s="119" t="s">
        <v>35</v>
      </c>
      <c r="J57" s="119" t="s">
        <v>35</v>
      </c>
      <c r="K57" s="119"/>
      <c r="L57" s="119" t="s">
        <v>35</v>
      </c>
      <c r="M57" s="142" t="s">
        <v>35</v>
      </c>
      <c r="N57" s="142" t="s">
        <v>35</v>
      </c>
      <c r="O57" s="142" t="s">
        <v>35</v>
      </c>
      <c r="P57" s="142" t="s">
        <v>35</v>
      </c>
      <c r="Q57" s="142" t="s">
        <v>35</v>
      </c>
      <c r="R57" s="142" t="s">
        <v>35</v>
      </c>
    </row>
    <row r="58" spans="3:18" ht="12.75">
      <c r="C58" s="8" t="s">
        <v>4</v>
      </c>
      <c r="E58" s="119">
        <v>8.405321</v>
      </c>
      <c r="F58" s="119">
        <v>3.6</v>
      </c>
      <c r="G58" s="119">
        <v>6.041449000000001</v>
      </c>
      <c r="H58" s="119">
        <v>8.486158999999999</v>
      </c>
      <c r="I58" s="119">
        <v>13.306111000000001</v>
      </c>
      <c r="J58" s="119">
        <v>21</v>
      </c>
      <c r="K58" s="119">
        <v>29.957245</v>
      </c>
      <c r="L58" s="119">
        <v>14.88050104412946</v>
      </c>
      <c r="M58" s="142">
        <v>23.524005148044175</v>
      </c>
      <c r="N58" s="142">
        <v>22.124402</v>
      </c>
      <c r="O58" s="144">
        <v>33.876886000000006</v>
      </c>
      <c r="P58" s="142">
        <v>42.4987839</v>
      </c>
      <c r="Q58" s="142">
        <v>9.5897154</v>
      </c>
      <c r="R58" s="142">
        <v>11.79384</v>
      </c>
    </row>
    <row r="59" spans="3:18" ht="12.75">
      <c r="C59" s="8" t="s">
        <v>5</v>
      </c>
      <c r="E59" s="119">
        <v>7.948</v>
      </c>
      <c r="F59" s="119">
        <v>39</v>
      </c>
      <c r="G59" s="119">
        <v>6.245</v>
      </c>
      <c r="H59" s="119" t="s">
        <v>35</v>
      </c>
      <c r="I59" s="119">
        <v>1.604</v>
      </c>
      <c r="J59" s="119">
        <v>0</v>
      </c>
      <c r="K59" s="119">
        <v>0.555</v>
      </c>
      <c r="L59" s="145">
        <v>0.465</v>
      </c>
      <c r="M59" s="146">
        <v>0.163</v>
      </c>
      <c r="N59" s="142">
        <v>1.6014</v>
      </c>
      <c r="O59" s="149">
        <v>4.760400000000001</v>
      </c>
      <c r="P59" s="146">
        <v>0.15439999999999998</v>
      </c>
      <c r="Q59" s="142">
        <v>31.9054</v>
      </c>
      <c r="R59" s="142">
        <v>24.5031452663993</v>
      </c>
    </row>
    <row r="60" spans="3:18" ht="12.75">
      <c r="C60" s="8" t="s">
        <v>6</v>
      </c>
      <c r="E60" s="119">
        <v>1.585</v>
      </c>
      <c r="F60" s="119">
        <v>0.4</v>
      </c>
      <c r="G60" s="119">
        <v>0.879</v>
      </c>
      <c r="H60" s="119">
        <v>0.222</v>
      </c>
      <c r="I60" s="119">
        <v>0.035</v>
      </c>
      <c r="J60" s="119">
        <v>0.035</v>
      </c>
      <c r="K60" s="119">
        <v>0.19999999999999998</v>
      </c>
      <c r="L60" s="145">
        <v>0.502</v>
      </c>
      <c r="M60" s="148">
        <v>0.023</v>
      </c>
      <c r="N60" s="142">
        <v>0.24</v>
      </c>
      <c r="O60" s="147">
        <v>0.045</v>
      </c>
      <c r="P60" s="148">
        <v>0.099</v>
      </c>
      <c r="Q60" s="148">
        <v>0.10500000000000001</v>
      </c>
      <c r="R60" s="148">
        <v>0.091</v>
      </c>
    </row>
    <row r="61" spans="2:18" ht="12.75">
      <c r="B61" s="4"/>
      <c r="C61" s="4" t="s">
        <v>7</v>
      </c>
      <c r="D61" s="4"/>
      <c r="E61" s="6">
        <v>0</v>
      </c>
      <c r="F61" s="6">
        <v>0.3</v>
      </c>
      <c r="G61" s="6">
        <v>0.143</v>
      </c>
      <c r="H61" s="119" t="s">
        <v>35</v>
      </c>
      <c r="I61" s="119" t="s">
        <v>35</v>
      </c>
      <c r="J61" s="119" t="s">
        <v>35</v>
      </c>
      <c r="K61" s="71">
        <v>0.036</v>
      </c>
      <c r="L61" s="151">
        <v>0</v>
      </c>
      <c r="M61" s="152">
        <v>0</v>
      </c>
      <c r="N61" s="142">
        <v>0</v>
      </c>
      <c r="O61" s="8">
        <v>0</v>
      </c>
      <c r="P61" s="152">
        <v>0</v>
      </c>
      <c r="Q61" s="152">
        <v>0</v>
      </c>
      <c r="R61" s="152">
        <v>0</v>
      </c>
    </row>
    <row r="62" spans="6:18" ht="12.75">
      <c r="F62" s="47"/>
      <c r="G62" s="47"/>
      <c r="H62" s="47"/>
      <c r="I62" s="47"/>
      <c r="J62" s="47"/>
      <c r="K62" s="67"/>
      <c r="L62" s="67"/>
      <c r="M62" s="98"/>
      <c r="N62" s="67"/>
      <c r="O62" s="67"/>
      <c r="P62" s="98"/>
      <c r="Q62" s="98"/>
      <c r="R62" s="98"/>
    </row>
    <row r="63" spans="2:18" ht="12.75">
      <c r="B63" s="12" t="s">
        <v>18</v>
      </c>
      <c r="C63" s="12"/>
      <c r="D63" s="73" t="s">
        <v>70</v>
      </c>
      <c r="E63" s="36">
        <v>2010</v>
      </c>
      <c r="F63" s="46">
        <v>2011</v>
      </c>
      <c r="G63" s="46">
        <v>2012</v>
      </c>
      <c r="H63" s="46">
        <v>2013</v>
      </c>
      <c r="I63" s="46">
        <f aca="true" t="shared" si="7" ref="I63:N63">I56</f>
        <v>2014</v>
      </c>
      <c r="J63" s="46">
        <f t="shared" si="7"/>
        <v>2015</v>
      </c>
      <c r="K63" s="138">
        <f t="shared" si="7"/>
        <v>2016</v>
      </c>
      <c r="L63" s="46">
        <f t="shared" si="7"/>
        <v>2017</v>
      </c>
      <c r="M63" s="54">
        <f t="shared" si="7"/>
        <v>2018</v>
      </c>
      <c r="N63" s="117">
        <f t="shared" si="7"/>
        <v>2019</v>
      </c>
      <c r="O63" s="46">
        <f>O56</f>
        <v>2020</v>
      </c>
      <c r="P63" s="54">
        <f>P56</f>
        <v>2021</v>
      </c>
      <c r="Q63" s="54">
        <f>Q56</f>
        <v>2022</v>
      </c>
      <c r="R63" s="54">
        <f>R56</f>
        <v>2023</v>
      </c>
    </row>
    <row r="64" spans="3:18" ht="12" customHeight="1">
      <c r="C64" s="8" t="s">
        <v>19</v>
      </c>
      <c r="D64" s="8" t="s">
        <v>71</v>
      </c>
      <c r="E64" s="119">
        <v>100</v>
      </c>
      <c r="F64" s="11">
        <v>100</v>
      </c>
      <c r="G64" s="11">
        <v>100</v>
      </c>
      <c r="H64" s="11">
        <v>100</v>
      </c>
      <c r="I64" s="11">
        <v>100</v>
      </c>
      <c r="J64" s="11">
        <v>100</v>
      </c>
      <c r="K64" s="11">
        <v>100</v>
      </c>
      <c r="L64" s="11">
        <v>100</v>
      </c>
      <c r="M64" s="150">
        <v>100</v>
      </c>
      <c r="N64" s="65">
        <v>100</v>
      </c>
      <c r="O64" s="150">
        <v>100</v>
      </c>
      <c r="P64" s="150">
        <v>100</v>
      </c>
      <c r="Q64" s="142">
        <v>100</v>
      </c>
      <c r="R64" s="142">
        <v>100</v>
      </c>
    </row>
    <row r="65" spans="3:18" ht="18.75" customHeight="1">
      <c r="C65" s="8" t="s">
        <v>4</v>
      </c>
      <c r="D65" s="8" t="s">
        <v>20</v>
      </c>
      <c r="E65" s="119">
        <v>99.72605893107901</v>
      </c>
      <c r="F65" s="11">
        <v>99.9</v>
      </c>
      <c r="G65" s="11">
        <v>99.82951047088284</v>
      </c>
      <c r="H65" s="11">
        <v>99.74</v>
      </c>
      <c r="I65" s="11">
        <f>I44/(I44+I58)*100</f>
        <v>99.56408405334027</v>
      </c>
      <c r="J65" s="11">
        <v>99.3</v>
      </c>
      <c r="K65" s="11">
        <v>98.7584869952498</v>
      </c>
      <c r="L65" s="153">
        <f aca="true" t="shared" si="8" ref="L65:Q65">(L44)/(L44+L58)*100</f>
        <v>99.3211094356362</v>
      </c>
      <c r="M65" s="154">
        <f t="shared" si="8"/>
        <v>98.76515185556461</v>
      </c>
      <c r="N65" s="154">
        <f t="shared" si="8"/>
        <v>98.99967124689614</v>
      </c>
      <c r="O65" s="154">
        <f t="shared" si="8"/>
        <v>97.75134997349156</v>
      </c>
      <c r="P65" s="154">
        <f t="shared" si="8"/>
        <v>97.29924929380323</v>
      </c>
      <c r="Q65" s="146">
        <f t="shared" si="8"/>
        <v>99.73692207586083</v>
      </c>
      <c r="R65" s="146">
        <f>(R44)/(R44+R58)*100</f>
        <v>99.67418428997979</v>
      </c>
    </row>
    <row r="66" spans="4:18" ht="12.75">
      <c r="D66" s="8" t="s">
        <v>21</v>
      </c>
      <c r="E66" s="119">
        <v>0.273941068920986</v>
      </c>
      <c r="F66" s="11">
        <v>0.099</v>
      </c>
      <c r="G66" s="11">
        <v>0.16956849343317498</v>
      </c>
      <c r="H66" s="11">
        <v>0.26</v>
      </c>
      <c r="I66" s="11">
        <f>100-I65</f>
        <v>0.4359159466597333</v>
      </c>
      <c r="J66" s="11">
        <v>0.7</v>
      </c>
      <c r="K66" s="11">
        <v>1.24062034684466</v>
      </c>
      <c r="L66" s="153">
        <f aca="true" t="shared" si="9" ref="L66:Q66">100-L65</f>
        <v>0.6788905643637975</v>
      </c>
      <c r="M66" s="154">
        <f t="shared" si="9"/>
        <v>1.2348481444353894</v>
      </c>
      <c r="N66" s="66">
        <f t="shared" si="9"/>
        <v>1.000328753103858</v>
      </c>
      <c r="O66" s="154">
        <f t="shared" si="9"/>
        <v>2.248650026508443</v>
      </c>
      <c r="P66" s="154">
        <f t="shared" si="9"/>
        <v>2.7007507061967715</v>
      </c>
      <c r="Q66" s="146">
        <f t="shared" si="9"/>
        <v>0.26307792413916786</v>
      </c>
      <c r="R66" s="146">
        <f>100-R65</f>
        <v>0.32581571002020837</v>
      </c>
    </row>
    <row r="67" spans="3:18" ht="17.25" customHeight="1">
      <c r="C67" s="8" t="s">
        <v>5</v>
      </c>
      <c r="D67" s="8" t="s">
        <v>71</v>
      </c>
      <c r="E67" s="119">
        <v>98.62049084440675</v>
      </c>
      <c r="F67" s="11">
        <v>94.03</v>
      </c>
      <c r="G67" s="11">
        <v>97.41032350573433</v>
      </c>
      <c r="H67" s="11">
        <v>99.66</v>
      </c>
      <c r="I67" s="11">
        <f>I38/(I38+I45+I59)*100</f>
        <v>99.78606652906005</v>
      </c>
      <c r="J67" s="11">
        <v>99.7</v>
      </c>
      <c r="K67" s="11">
        <v>99.2984351066686</v>
      </c>
      <c r="L67" s="155">
        <f aca="true" t="shared" si="10" ref="L67:Q67">(L38)/(L38+L45+L59)*100</f>
        <v>99.94866214963669</v>
      </c>
      <c r="M67" s="156">
        <f t="shared" si="10"/>
        <v>99.97189962117844</v>
      </c>
      <c r="N67" s="156">
        <f t="shared" si="10"/>
        <v>99.86319986935442</v>
      </c>
      <c r="O67" s="156">
        <f t="shared" si="10"/>
        <v>99.63739242183783</v>
      </c>
      <c r="P67" s="156">
        <f t="shared" si="10"/>
        <v>99.99067083912632</v>
      </c>
      <c r="Q67" s="148">
        <f t="shared" si="10"/>
        <v>98.47881918126893</v>
      </c>
      <c r="R67" s="148">
        <f>(R38)/(R38+R45+R59)*100</f>
        <v>98.88267005418136</v>
      </c>
    </row>
    <row r="68" spans="4:18" ht="12.75">
      <c r="D68" s="8" t="s">
        <v>20</v>
      </c>
      <c r="E68" s="119">
        <v>0.8479048516584542</v>
      </c>
      <c r="F68" s="11">
        <v>3.84</v>
      </c>
      <c r="G68" s="11">
        <v>2.19933740241505</v>
      </c>
      <c r="H68" s="11">
        <v>0.34</v>
      </c>
      <c r="I68" s="11">
        <f>I45/(I38+I45+I59)*100</f>
        <v>0.10219485570462553</v>
      </c>
      <c r="J68" s="11">
        <v>0.27</v>
      </c>
      <c r="K68" s="11">
        <v>0.666508756138772</v>
      </c>
      <c r="L68" s="155">
        <f aca="true" t="shared" si="11" ref="L68:Q68">L45/(L38+L45+L59)*100</f>
        <v>0.010600477634744337</v>
      </c>
      <c r="M68" s="156">
        <f t="shared" si="11"/>
        <v>0.016504526295196255</v>
      </c>
      <c r="N68" s="140">
        <f t="shared" si="11"/>
        <v>0.0064313320167826826</v>
      </c>
      <c r="O68" s="156">
        <f t="shared" si="11"/>
        <v>0.0015925793996331072</v>
      </c>
      <c r="P68" s="156">
        <f t="shared" si="11"/>
        <v>0.0015598920554697614</v>
      </c>
      <c r="Q68" s="148">
        <f t="shared" si="11"/>
        <v>0.00456334280994527</v>
      </c>
      <c r="R68" s="148">
        <f>R45/(R38+R45+R59)*100</f>
        <v>0.009494513389233971</v>
      </c>
    </row>
    <row r="69" spans="4:18" ht="12.75">
      <c r="D69" s="8" t="s">
        <v>72</v>
      </c>
      <c r="E69" s="119">
        <v>0.5316043039347949</v>
      </c>
      <c r="F69" s="11">
        <v>2.13</v>
      </c>
      <c r="G69" s="11">
        <v>0.3903390918506324</v>
      </c>
      <c r="H69" s="11">
        <v>0</v>
      </c>
      <c r="I69" s="11">
        <f>100-I67-I68</f>
        <v>0.11173861523532366</v>
      </c>
      <c r="J69" s="11">
        <v>0.03</v>
      </c>
      <c r="K69" s="11">
        <v>0.0350561371926666</v>
      </c>
      <c r="L69" s="155">
        <f aca="true" t="shared" si="12" ref="L69:Q69">100-L67-L68</f>
        <v>0.040737372728566285</v>
      </c>
      <c r="M69" s="156">
        <f t="shared" si="12"/>
        <v>0.011595852526366544</v>
      </c>
      <c r="N69" s="156">
        <f t="shared" si="12"/>
        <v>0.13036879862879971</v>
      </c>
      <c r="O69" s="156">
        <f t="shared" si="12"/>
        <v>0.3610149987625363</v>
      </c>
      <c r="P69" s="156">
        <f t="shared" si="12"/>
        <v>0.00776926881820654</v>
      </c>
      <c r="Q69" s="148">
        <f t="shared" si="12"/>
        <v>1.5166174759211228</v>
      </c>
      <c r="R69" s="148">
        <f>100-R67-R68</f>
        <v>1.1078354324294053</v>
      </c>
    </row>
    <row r="70" spans="4:18" ht="12.75" hidden="1">
      <c r="D70" s="8" t="s">
        <v>73</v>
      </c>
      <c r="E70" s="119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50">
        <v>0</v>
      </c>
      <c r="N70" s="65">
        <v>0</v>
      </c>
      <c r="O70" s="150">
        <v>0</v>
      </c>
      <c r="P70" s="150">
        <v>0</v>
      </c>
      <c r="Q70" s="142">
        <v>0</v>
      </c>
      <c r="R70" s="142">
        <v>0</v>
      </c>
    </row>
    <row r="71" spans="3:18" ht="19.5" customHeight="1">
      <c r="C71" s="43" t="s">
        <v>6</v>
      </c>
      <c r="D71" s="8" t="s">
        <v>71</v>
      </c>
      <c r="E71" s="142">
        <v>95.93861725858484</v>
      </c>
      <c r="F71" s="150">
        <v>97.838</v>
      </c>
      <c r="G71" s="150">
        <v>98.93383510350459</v>
      </c>
      <c r="H71" s="150">
        <v>99.68</v>
      </c>
      <c r="I71" s="150">
        <f>I39/(I39+I46+I60)*100</f>
        <v>99.86555397871952</v>
      </c>
      <c r="J71" s="150">
        <v>99.57</v>
      </c>
      <c r="K71" s="11">
        <v>99.5680121459038</v>
      </c>
      <c r="L71" s="155">
        <f aca="true" t="shared" si="13" ref="L71:Q71">(L39)/(L39+L46+L60)*100</f>
        <v>99.05733182218115</v>
      </c>
      <c r="M71" s="157">
        <f t="shared" si="13"/>
        <v>99.79203078469466</v>
      </c>
      <c r="N71" s="157">
        <f t="shared" si="13"/>
        <v>99.65434775002574</v>
      </c>
      <c r="O71" s="157">
        <f t="shared" si="13"/>
        <v>99.90502132540051</v>
      </c>
      <c r="P71" s="157">
        <f t="shared" si="13"/>
        <v>99.92697221644345</v>
      </c>
      <c r="Q71" s="148">
        <f t="shared" si="13"/>
        <v>99.90458763310407</v>
      </c>
      <c r="R71" s="148">
        <f>(R39)/(R39+R46+R60)*100</f>
        <v>99.92714531523455</v>
      </c>
    </row>
    <row r="72" spans="3:18" ht="12.75">
      <c r="C72" s="43"/>
      <c r="D72" s="8" t="s">
        <v>20</v>
      </c>
      <c r="E72" s="142">
        <v>3.8307463742071417</v>
      </c>
      <c r="F72" s="150">
        <v>2.103</v>
      </c>
      <c r="G72" s="150">
        <v>0.9386429283338174</v>
      </c>
      <c r="H72" s="150">
        <v>0.29</v>
      </c>
      <c r="I72" s="150">
        <f>I46/(I39+I46+I60)*100</f>
        <v>0.12850459357239377</v>
      </c>
      <c r="J72" s="150">
        <v>0.3</v>
      </c>
      <c r="K72" s="11">
        <v>0.395579269680205</v>
      </c>
      <c r="L72" s="155">
        <f aca="true" t="shared" si="14" ref="L72:Q72">L46/(L39+L46+L60)*100</f>
        <v>0.849091071774759</v>
      </c>
      <c r="M72" s="157">
        <f t="shared" si="14"/>
        <v>0.20365605754877614</v>
      </c>
      <c r="N72" s="141">
        <f t="shared" si="14"/>
        <v>0.29546680533190517</v>
      </c>
      <c r="O72" s="157">
        <f t="shared" si="14"/>
        <v>0.08601842227877135</v>
      </c>
      <c r="P72" s="157">
        <f t="shared" si="14"/>
        <v>0.05882395139132993</v>
      </c>
      <c r="Q72" s="148">
        <f t="shared" si="14"/>
        <v>0.0753356163466815</v>
      </c>
      <c r="R72" s="148">
        <f>R46/(R39+R46+R60)*100</f>
        <v>0.059156799819871354</v>
      </c>
    </row>
    <row r="73" spans="3:18" ht="12.75">
      <c r="C73" s="43"/>
      <c r="D73" s="8" t="s">
        <v>21</v>
      </c>
      <c r="E73" s="142">
        <v>0.23063636720801944</v>
      </c>
      <c r="F73" s="150">
        <v>0.059</v>
      </c>
      <c r="G73" s="150">
        <v>0.12752196816158004</v>
      </c>
      <c r="H73" s="150">
        <v>0.03</v>
      </c>
      <c r="I73" s="150">
        <f>100-I71-I72</f>
        <v>0.005941427708088115</v>
      </c>
      <c r="J73" s="150">
        <v>0.04</v>
      </c>
      <c r="K73" s="11">
        <v>0.0364085844160336</v>
      </c>
      <c r="L73" s="155">
        <f aca="true" t="shared" si="15" ref="L73:Q73">100-L71-L72</f>
        <v>0.09357710604408631</v>
      </c>
      <c r="M73" s="157">
        <f t="shared" si="15"/>
        <v>0.0043131577565639345</v>
      </c>
      <c r="N73" s="157">
        <f t="shared" si="15"/>
        <v>0.05018544464235952</v>
      </c>
      <c r="O73" s="157">
        <f t="shared" si="15"/>
        <v>0.00896025232071715</v>
      </c>
      <c r="P73" s="157">
        <f t="shared" si="15"/>
        <v>0.014203832165224549</v>
      </c>
      <c r="Q73" s="148">
        <f t="shared" si="15"/>
        <v>0.02007675054924686</v>
      </c>
      <c r="R73" s="148">
        <f>100-R71-R72</f>
        <v>0.0136978849455743</v>
      </c>
    </row>
    <row r="74" spans="3:18" ht="12.75" hidden="1">
      <c r="C74" s="43"/>
      <c r="D74" s="8" t="s">
        <v>73</v>
      </c>
      <c r="E74" s="142">
        <v>0</v>
      </c>
      <c r="F74" s="150">
        <v>0</v>
      </c>
      <c r="G74" s="150">
        <v>0</v>
      </c>
      <c r="H74" s="150">
        <v>0</v>
      </c>
      <c r="I74" s="150">
        <v>0</v>
      </c>
      <c r="J74" s="150">
        <v>0</v>
      </c>
      <c r="K74" s="11">
        <v>0</v>
      </c>
      <c r="L74" s="155">
        <v>0</v>
      </c>
      <c r="M74" s="157">
        <v>0</v>
      </c>
      <c r="N74" s="141">
        <v>0</v>
      </c>
      <c r="O74" s="157">
        <v>0</v>
      </c>
      <c r="P74" s="157">
        <v>0</v>
      </c>
      <c r="Q74" s="158">
        <v>0</v>
      </c>
      <c r="R74" s="158">
        <v>0</v>
      </c>
    </row>
    <row r="75" spans="3:18" ht="19.5" customHeight="1">
      <c r="C75" s="8" t="s">
        <v>7</v>
      </c>
      <c r="D75" s="8" t="s">
        <v>71</v>
      </c>
      <c r="E75" s="119">
        <v>99.64717271192245</v>
      </c>
      <c r="F75" s="11">
        <v>94.51</v>
      </c>
      <c r="G75" s="11">
        <v>94.27059407846193</v>
      </c>
      <c r="H75" s="11">
        <v>99.51</v>
      </c>
      <c r="I75" s="11">
        <f>I40/(I40+I47)*100</f>
        <v>99.52568115172049</v>
      </c>
      <c r="J75" s="11">
        <v>99.99</v>
      </c>
      <c r="K75" s="11">
        <v>99.4941547008853</v>
      </c>
      <c r="L75" s="155">
        <f aca="true" t="shared" si="16" ref="L75:Q75">(L40)/(L40+L47+L61)*100</f>
        <v>99.97896009887148</v>
      </c>
      <c r="M75" s="156">
        <f t="shared" si="16"/>
        <v>99.68407048868143</v>
      </c>
      <c r="N75" s="156">
        <f t="shared" si="16"/>
        <v>99.99020093986502</v>
      </c>
      <c r="O75" s="156">
        <f t="shared" si="16"/>
        <v>99.99454691608038</v>
      </c>
      <c r="P75" s="156">
        <f t="shared" si="16"/>
        <v>99.98709119200632</v>
      </c>
      <c r="Q75" s="148">
        <f t="shared" si="16"/>
        <v>99.99036305987067</v>
      </c>
      <c r="R75" s="148">
        <f>(R40)/(R40+R47+R61)*100</f>
        <v>99.31825908844998</v>
      </c>
    </row>
    <row r="76" spans="4:18" ht="12.75">
      <c r="D76" s="8" t="s">
        <v>20</v>
      </c>
      <c r="E76" s="119">
        <v>0.3528272880775508</v>
      </c>
      <c r="F76" s="11">
        <v>5.47</v>
      </c>
      <c r="G76" s="11">
        <v>5.721720205205401</v>
      </c>
      <c r="H76" s="11">
        <v>0.49</v>
      </c>
      <c r="I76" s="11">
        <f>100-I75</f>
        <v>0.4743188482795091</v>
      </c>
      <c r="J76" s="11">
        <v>0.01</v>
      </c>
      <c r="K76" s="11">
        <v>0.50321639327263</v>
      </c>
      <c r="L76" s="155">
        <f aca="true" t="shared" si="17" ref="L76:Q76">L47/(L40+L47+L61)*100</f>
        <v>0.02103990112852569</v>
      </c>
      <c r="M76" s="156">
        <f t="shared" si="17"/>
        <v>0.3159295113185781</v>
      </c>
      <c r="N76" s="140">
        <f t="shared" si="17"/>
        <v>0.009799060134973609</v>
      </c>
      <c r="O76" s="156">
        <f t="shared" si="17"/>
        <v>0.005453083919612988</v>
      </c>
      <c r="P76" s="156">
        <f t="shared" si="17"/>
        <v>0.01290880799369213</v>
      </c>
      <c r="Q76" s="148">
        <f t="shared" si="17"/>
        <v>0.009636940129324579</v>
      </c>
      <c r="R76" s="148">
        <f>R47/(R40+R47+R61)*100</f>
        <v>0.6817409115500286</v>
      </c>
    </row>
    <row r="77" spans="4:18" ht="12.75">
      <c r="D77" s="8" t="s">
        <v>72</v>
      </c>
      <c r="E77" s="119">
        <v>0</v>
      </c>
      <c r="F77" s="11">
        <v>0.02</v>
      </c>
      <c r="G77" s="11">
        <v>0.007685716332679295</v>
      </c>
      <c r="H77" s="11">
        <v>0</v>
      </c>
      <c r="I77" s="11">
        <v>0</v>
      </c>
      <c r="J77" s="11">
        <v>0</v>
      </c>
      <c r="K77" s="11">
        <v>0.00262890584208601</v>
      </c>
      <c r="L77" s="155">
        <f aca="true" t="shared" si="18" ref="L77:Q77">100-L75-L76</f>
        <v>-8.076872504148014E-15</v>
      </c>
      <c r="M77" s="156">
        <f t="shared" si="18"/>
        <v>-6.050715484207103E-15</v>
      </c>
      <c r="N77" s="156">
        <f t="shared" si="18"/>
        <v>7.0551203767976745E-15</v>
      </c>
      <c r="O77" s="156">
        <f t="shared" si="18"/>
        <v>5.973520289526135E-15</v>
      </c>
      <c r="P77" s="156">
        <f t="shared" si="18"/>
        <v>-1.0026701691145945E-14</v>
      </c>
      <c r="Q77" s="148">
        <f t="shared" si="18"/>
        <v>1.3426759704060487E-15</v>
      </c>
      <c r="R77" s="148">
        <f>100-R75-R76</f>
        <v>-5.995204332975845E-15</v>
      </c>
    </row>
    <row r="78" spans="3:18" ht="21" customHeight="1">
      <c r="C78" s="8" t="s">
        <v>67</v>
      </c>
      <c r="D78" s="8" t="s">
        <v>71</v>
      </c>
      <c r="E78" s="119">
        <v>82.33903510014405</v>
      </c>
      <c r="F78" s="11">
        <v>80.06</v>
      </c>
      <c r="G78" s="11">
        <v>80.76682204282041</v>
      </c>
      <c r="H78" s="11">
        <v>82.24</v>
      </c>
      <c r="I78" s="11">
        <f>(I36+I38+I39+I40)/(I36+I38+I39+I40+I44+I45+I46+I47+I58+I59+I60)*100</f>
        <v>82.78786046218646</v>
      </c>
      <c r="J78" s="11">
        <v>80.96</v>
      </c>
      <c r="K78" s="11">
        <f>(K36+K38+K39+K40)/(K36+K38+K39+K40+K44+K45+K46+K47+K58+K59+K60+K61)*100</f>
        <v>85.04339333415803</v>
      </c>
      <c r="L78" s="153">
        <f aca="true" t="shared" si="19" ref="L78:Q78">(L36+L38+L39+L40)/(L44+L45+L46+L47+L58+L59+L60+L36+L38+L39+L40)*100</f>
        <v>84.7154126436505</v>
      </c>
      <c r="M78" s="154">
        <f t="shared" si="19"/>
        <v>86.25768756045511</v>
      </c>
      <c r="N78" s="66">
        <f t="shared" si="19"/>
        <v>83.86852740768894</v>
      </c>
      <c r="O78" s="154">
        <f t="shared" si="19"/>
        <v>87.67214780271955</v>
      </c>
      <c r="P78" s="154">
        <f t="shared" si="19"/>
        <v>88.41501426040298</v>
      </c>
      <c r="Q78" s="146">
        <f t="shared" si="19"/>
        <v>77.44032401721006</v>
      </c>
      <c r="R78" s="146">
        <f>(R36+R38+R39+R40)/(R44+R45+R46+R47+R58+R59+R60+R36+R38+R39+R40)*100</f>
        <v>78.8035127923286</v>
      </c>
    </row>
    <row r="79" spans="4:18" ht="12.75">
      <c r="D79" s="8" t="s">
        <v>20</v>
      </c>
      <c r="E79" s="119">
        <v>17.559475619240636</v>
      </c>
      <c r="F79" s="11">
        <v>19.72</v>
      </c>
      <c r="G79" s="11">
        <v>19.16416779247499</v>
      </c>
      <c r="H79" s="11">
        <f>100-H78-H80</f>
        <v>17.710000000000004</v>
      </c>
      <c r="I79" s="11">
        <f>(I44+I45+I46+I47)/(I36+I38+I39+I40+I44+I45+I46+I47+I58+I59+I60)*100</f>
        <v>17.128187445459524</v>
      </c>
      <c r="J79" s="11">
        <v>18.9</v>
      </c>
      <c r="K79" s="11">
        <f aca="true" t="shared" si="20" ref="K79:P79">(K44+K45+K46+K47)/(K36+K38+K39+K40+K44+K45+K46+K47+K58+K59+K60+K61)*100</f>
        <v>14.767746916365768</v>
      </c>
      <c r="L79" s="153">
        <f t="shared" si="20"/>
        <v>15.17437550517618</v>
      </c>
      <c r="M79" s="154">
        <f t="shared" si="20"/>
        <v>13.571757537936726</v>
      </c>
      <c r="N79" s="154">
        <f t="shared" si="20"/>
        <v>15.956946488951887</v>
      </c>
      <c r="O79" s="154">
        <f t="shared" si="20"/>
        <v>12.012434294171204</v>
      </c>
      <c r="P79" s="154">
        <f t="shared" si="20"/>
        <v>11.270406996895519</v>
      </c>
      <c r="Q79" s="146">
        <f>(Q44+Q45+Q46+Q47)/(Q36+Q38+Q39+Q40+Q44+Q45+Q46+Q47+Q58+Q59+Q60+Q61)*100</f>
        <v>22.30450182591225</v>
      </c>
      <c r="R79" s="146">
        <f>(R44+R45+R46+R47)/(R36+R38+R39+R40+R44+R45+R46+R47+R58+R59+R60+R61)*100</f>
        <v>20.985386177084916</v>
      </c>
    </row>
    <row r="80" spans="4:18" ht="12.75">
      <c r="D80" s="8" t="s">
        <v>72</v>
      </c>
      <c r="E80" s="119">
        <v>0.10148928061533048</v>
      </c>
      <c r="F80" s="11">
        <v>0.22</v>
      </c>
      <c r="G80" s="11">
        <v>0.06884042302534837</v>
      </c>
      <c r="H80" s="11">
        <v>0.05</v>
      </c>
      <c r="I80" s="11">
        <f>100-I78-I79</f>
        <v>0.0839520923540178</v>
      </c>
      <c r="J80" s="11">
        <v>0.14</v>
      </c>
      <c r="K80" s="11">
        <f aca="true" t="shared" si="21" ref="K80:Q80">100-K78-K79</f>
        <v>0.18885974947620632</v>
      </c>
      <c r="L80" s="153">
        <f t="shared" si="21"/>
        <v>0.11021185117332521</v>
      </c>
      <c r="M80" s="154">
        <f t="shared" si="21"/>
        <v>0.17055490160816333</v>
      </c>
      <c r="N80" s="66">
        <f t="shared" si="21"/>
        <v>0.17452610335916852</v>
      </c>
      <c r="O80" s="154">
        <f t="shared" si="21"/>
        <v>0.3154179031092461</v>
      </c>
      <c r="P80" s="154">
        <f t="shared" si="21"/>
        <v>0.31457874270149766</v>
      </c>
      <c r="Q80" s="146">
        <f t="shared" si="21"/>
        <v>0.25517415687768974</v>
      </c>
      <c r="R80" s="146">
        <f>100-R78-R79</f>
        <v>0.21110103058648022</v>
      </c>
    </row>
    <row r="81" spans="2:18" ht="12.75" hidden="1">
      <c r="B81" s="4"/>
      <c r="C81" s="4"/>
      <c r="D81" s="4" t="s">
        <v>73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113">
        <v>0</v>
      </c>
      <c r="M81" s="118">
        <v>0</v>
      </c>
      <c r="N81" s="118">
        <v>0</v>
      </c>
      <c r="O81" s="118">
        <v>0</v>
      </c>
      <c r="P81" s="118">
        <v>0</v>
      </c>
      <c r="Q81" s="118">
        <v>0</v>
      </c>
      <c r="R81" s="118">
        <v>0</v>
      </c>
    </row>
    <row r="82" spans="5:15" ht="12.75">
      <c r="E82" s="8"/>
      <c r="K82" s="8"/>
      <c r="L82" s="8"/>
      <c r="M82" s="8"/>
      <c r="N82" s="8"/>
      <c r="O82" s="43"/>
    </row>
    <row r="83" spans="5:20" ht="12.75">
      <c r="E83" s="8"/>
      <c r="K83" s="8"/>
      <c r="L83" s="8"/>
      <c r="M83" s="8"/>
      <c r="N83" s="8"/>
      <c r="O83" s="43"/>
      <c r="P83" s="54"/>
      <c r="S83" s="46"/>
      <c r="T83" s="46"/>
    </row>
    <row r="84" spans="5:20" ht="12.75">
      <c r="E84" s="8"/>
      <c r="K84" s="8"/>
      <c r="L84" s="8"/>
      <c r="M84" s="8"/>
      <c r="N84" s="8"/>
      <c r="O84" s="43"/>
      <c r="P84" s="54"/>
      <c r="S84" s="46"/>
      <c r="T84" s="46"/>
    </row>
    <row r="85" spans="5:20" ht="12.75">
      <c r="E85" s="8"/>
      <c r="K85" s="8"/>
      <c r="L85" s="8"/>
      <c r="M85" s="8"/>
      <c r="N85" s="8"/>
      <c r="O85" s="43"/>
      <c r="P85" s="54"/>
      <c r="S85" s="46"/>
      <c r="T85" s="46"/>
    </row>
    <row r="86" spans="5:20" ht="12.75">
      <c r="E86" s="8"/>
      <c r="K86" s="8"/>
      <c r="L86" s="8"/>
      <c r="M86" s="8"/>
      <c r="N86" s="8"/>
      <c r="O86" s="43"/>
      <c r="P86" s="54"/>
      <c r="S86" s="46"/>
      <c r="T86" s="46"/>
    </row>
    <row r="87" spans="5:20" ht="12.75">
      <c r="E87" s="8"/>
      <c r="K87" s="8"/>
      <c r="L87" s="8"/>
      <c r="M87" s="8"/>
      <c r="N87" s="8"/>
      <c r="O87" s="43"/>
      <c r="P87" s="54"/>
      <c r="S87" s="46"/>
      <c r="T87" s="46"/>
    </row>
    <row r="88" spans="5:20" ht="12.75">
      <c r="E88" s="8"/>
      <c r="K88" s="8"/>
      <c r="L88" s="8"/>
      <c r="M88" s="8"/>
      <c r="N88" s="8"/>
      <c r="O88" s="43"/>
      <c r="P88" s="54"/>
      <c r="S88" s="46"/>
      <c r="T88" s="46"/>
    </row>
    <row r="89" spans="5:20" ht="12.75">
      <c r="E89" s="8"/>
      <c r="K89" s="8"/>
      <c r="L89" s="8"/>
      <c r="M89" s="8"/>
      <c r="N89" s="8"/>
      <c r="O89" s="43"/>
      <c r="P89" s="54"/>
      <c r="S89" s="46"/>
      <c r="T89" s="46"/>
    </row>
    <row r="90" spans="5:20" ht="12.75">
      <c r="E90" s="8"/>
      <c r="K90" s="8"/>
      <c r="L90" s="8"/>
      <c r="M90" s="8"/>
      <c r="N90" s="8"/>
      <c r="O90" s="43"/>
      <c r="P90" s="54"/>
      <c r="S90" s="46"/>
      <c r="T90" s="46"/>
    </row>
    <row r="91" spans="5:20" ht="12.75">
      <c r="E91" s="8"/>
      <c r="K91" s="8"/>
      <c r="L91" s="8"/>
      <c r="M91" s="8"/>
      <c r="N91" s="8"/>
      <c r="O91" s="8"/>
      <c r="P91" s="54"/>
      <c r="S91" s="46"/>
      <c r="T91" s="46"/>
    </row>
    <row r="92" spans="5:20" ht="12.75">
      <c r="E92" s="8"/>
      <c r="K92" s="8"/>
      <c r="L92" s="8"/>
      <c r="M92" s="8"/>
      <c r="N92" s="8"/>
      <c r="O92" s="8"/>
      <c r="P92" s="54"/>
      <c r="S92" s="46"/>
      <c r="T92" s="46"/>
    </row>
    <row r="93" spans="5:20" ht="12.75">
      <c r="E93" s="8"/>
      <c r="K93" s="8"/>
      <c r="L93" s="8"/>
      <c r="M93" s="8"/>
      <c r="N93" s="8"/>
      <c r="O93" s="8"/>
      <c r="P93" s="54"/>
      <c r="S93" s="46"/>
      <c r="T93" s="46"/>
    </row>
    <row r="94" spans="5:20" ht="12.75">
      <c r="E94" s="8"/>
      <c r="K94" s="8"/>
      <c r="L94" s="8"/>
      <c r="M94" s="8"/>
      <c r="N94" s="8"/>
      <c r="O94" s="8"/>
      <c r="P94" s="54"/>
      <c r="S94" s="46"/>
      <c r="T94" s="46"/>
    </row>
    <row r="95" spans="5:20" ht="12.75">
      <c r="E95" s="8"/>
      <c r="K95" s="8"/>
      <c r="L95" s="8"/>
      <c r="M95" s="8"/>
      <c r="N95" s="8"/>
      <c r="O95" s="8"/>
      <c r="P95" s="54"/>
      <c r="S95" s="46"/>
      <c r="T95" s="46"/>
    </row>
    <row r="96" spans="5:20" ht="12.75">
      <c r="E96" s="8"/>
      <c r="K96" s="8"/>
      <c r="L96" s="8"/>
      <c r="M96" s="8"/>
      <c r="N96" s="8"/>
      <c r="O96" s="8"/>
      <c r="P96" s="54"/>
      <c r="S96" s="46"/>
      <c r="T96" s="46"/>
    </row>
    <row r="97" spans="5:20" ht="12.75">
      <c r="E97" s="8"/>
      <c r="K97" s="8"/>
      <c r="L97" s="8"/>
      <c r="M97" s="8"/>
      <c r="N97" s="8"/>
      <c r="O97" s="8"/>
      <c r="P97" s="54"/>
      <c r="S97" s="46"/>
      <c r="T97" s="46"/>
    </row>
    <row r="98" spans="5:20" ht="12.75">
      <c r="E98" s="8"/>
      <c r="K98" s="8"/>
      <c r="L98" s="8"/>
      <c r="M98" s="8"/>
      <c r="N98" s="8"/>
      <c r="O98" s="8"/>
      <c r="P98" s="54"/>
      <c r="S98" s="46"/>
      <c r="T98" s="46"/>
    </row>
    <row r="99" spans="5:20" ht="12.75">
      <c r="E99" s="8"/>
      <c r="K99" s="8"/>
      <c r="L99" s="8"/>
      <c r="M99" s="8"/>
      <c r="N99" s="8"/>
      <c r="O99" s="8"/>
      <c r="P99" s="54"/>
      <c r="S99" s="46"/>
      <c r="T99" s="46"/>
    </row>
    <row r="100" spans="5:20" ht="12.75">
      <c r="E100" s="8"/>
      <c r="K100" s="8"/>
      <c r="L100" s="8"/>
      <c r="M100" s="8"/>
      <c r="N100" s="8"/>
      <c r="O100" s="8"/>
      <c r="P100" s="54"/>
      <c r="S100" s="46"/>
      <c r="T100" s="46"/>
    </row>
    <row r="101" spans="5:20" ht="12.75">
      <c r="E101" s="8"/>
      <c r="K101" s="8"/>
      <c r="L101" s="8"/>
      <c r="M101" s="8"/>
      <c r="N101" s="8"/>
      <c r="O101" s="8"/>
      <c r="P101" s="54"/>
      <c r="S101" s="46"/>
      <c r="T101" s="46"/>
    </row>
    <row r="102" spans="5:20" ht="12.75">
      <c r="E102" s="8"/>
      <c r="K102" s="8"/>
      <c r="L102" s="8"/>
      <c r="M102" s="8"/>
      <c r="N102" s="8"/>
      <c r="O102" s="8"/>
      <c r="P102" s="54"/>
      <c r="S102" s="46"/>
      <c r="T102" s="46"/>
    </row>
    <row r="103" spans="5:20" ht="12.75">
      <c r="E103" s="8"/>
      <c r="K103" s="8"/>
      <c r="L103" s="8"/>
      <c r="M103" s="8"/>
      <c r="N103" s="8"/>
      <c r="O103" s="8"/>
      <c r="P103" s="54"/>
      <c r="S103" s="46"/>
      <c r="T103" s="46"/>
    </row>
    <row r="104" spans="5:20" ht="12.75">
      <c r="E104" s="8"/>
      <c r="K104" s="8"/>
      <c r="L104" s="8"/>
      <c r="M104" s="8"/>
      <c r="N104" s="8"/>
      <c r="O104" s="8"/>
      <c r="P104" s="54"/>
      <c r="S104" s="46"/>
      <c r="T104" s="46"/>
    </row>
    <row r="105" spans="5:20" ht="12.75">
      <c r="E105" s="8"/>
      <c r="K105" s="8"/>
      <c r="L105" s="8"/>
      <c r="M105" s="8"/>
      <c r="N105" s="8"/>
      <c r="O105" s="8"/>
      <c r="P105" s="54"/>
      <c r="S105" s="46"/>
      <c r="T105" s="46"/>
    </row>
    <row r="106" spans="5:20" ht="12.75">
      <c r="E106" s="8"/>
      <c r="K106" s="8"/>
      <c r="L106" s="8"/>
      <c r="M106" s="8"/>
      <c r="N106" s="8"/>
      <c r="O106" s="8"/>
      <c r="P106" s="54"/>
      <c r="S106" s="46"/>
      <c r="T106" s="46"/>
    </row>
    <row r="107" spans="5:20" ht="12.75">
      <c r="E107" s="8"/>
      <c r="K107" s="8"/>
      <c r="L107" s="8"/>
      <c r="M107" s="8"/>
      <c r="N107" s="8"/>
      <c r="O107" s="8"/>
      <c r="P107" s="54"/>
      <c r="S107" s="46"/>
      <c r="T107" s="46"/>
    </row>
    <row r="108" spans="5:20" ht="12.75">
      <c r="E108" s="8"/>
      <c r="K108" s="8"/>
      <c r="L108" s="8"/>
      <c r="M108" s="8"/>
      <c r="N108" s="8"/>
      <c r="O108" s="8"/>
      <c r="P108" s="54"/>
      <c r="S108" s="46"/>
      <c r="T108" s="46"/>
    </row>
    <row r="109" spans="5:20" ht="12.75">
      <c r="E109" s="8"/>
      <c r="K109" s="8"/>
      <c r="L109" s="8"/>
      <c r="M109" s="8"/>
      <c r="N109" s="8"/>
      <c r="O109" s="8"/>
      <c r="P109" s="54"/>
      <c r="S109" s="46"/>
      <c r="T109" s="46"/>
    </row>
    <row r="110" spans="5:20" ht="12.75">
      <c r="E110" s="8"/>
      <c r="K110" s="8"/>
      <c r="L110" s="8"/>
      <c r="M110" s="8"/>
      <c r="N110" s="8"/>
      <c r="O110" s="8"/>
      <c r="P110" s="54"/>
      <c r="S110" s="46"/>
      <c r="T110" s="46"/>
    </row>
    <row r="111" spans="5:20" ht="12.75">
      <c r="E111" s="8"/>
      <c r="K111" s="8"/>
      <c r="L111" s="8"/>
      <c r="M111" s="8"/>
      <c r="N111" s="8"/>
      <c r="O111" s="8"/>
      <c r="P111" s="54"/>
      <c r="S111" s="46"/>
      <c r="T111" s="46"/>
    </row>
    <row r="112" spans="5:20" ht="12.75">
      <c r="E112" s="8"/>
      <c r="K112" s="8"/>
      <c r="L112" s="8"/>
      <c r="M112" s="8"/>
      <c r="N112" s="8"/>
      <c r="O112" s="8"/>
      <c r="P112" s="54"/>
      <c r="S112" s="46"/>
      <c r="T112" s="46"/>
    </row>
    <row r="113" spans="5:20" ht="12.75">
      <c r="E113" s="8"/>
      <c r="K113" s="8"/>
      <c r="L113" s="8"/>
      <c r="M113" s="8"/>
      <c r="N113" s="8"/>
      <c r="O113" s="8"/>
      <c r="P113" s="54"/>
      <c r="S113" s="46"/>
      <c r="T113" s="46"/>
    </row>
    <row r="114" spans="5:20" ht="12.75">
      <c r="E114" s="8"/>
      <c r="K114" s="8"/>
      <c r="L114" s="8"/>
      <c r="M114" s="8"/>
      <c r="N114" s="8"/>
      <c r="O114" s="8"/>
      <c r="P114" s="54"/>
      <c r="S114" s="46"/>
      <c r="T114" s="46"/>
    </row>
    <row r="115" spans="5:20" ht="12.75">
      <c r="E115" s="8"/>
      <c r="K115" s="8"/>
      <c r="L115" s="8"/>
      <c r="M115" s="8"/>
      <c r="N115" s="8"/>
      <c r="O115" s="8"/>
      <c r="P115" s="54"/>
      <c r="S115" s="46"/>
      <c r="T115" s="46"/>
    </row>
    <row r="116" spans="5:20" ht="12.75">
      <c r="E116" s="8"/>
      <c r="K116" s="8"/>
      <c r="L116" s="8"/>
      <c r="M116" s="8"/>
      <c r="N116" s="8"/>
      <c r="O116" s="8"/>
      <c r="P116" s="54"/>
      <c r="S116" s="46"/>
      <c r="T116" s="46"/>
    </row>
    <row r="117" spans="5:20" ht="12.75">
      <c r="E117" s="8"/>
      <c r="K117" s="8"/>
      <c r="L117" s="8"/>
      <c r="M117" s="8"/>
      <c r="N117" s="8"/>
      <c r="O117" s="8"/>
      <c r="P117" s="54"/>
      <c r="S117" s="46"/>
      <c r="T117" s="46"/>
    </row>
    <row r="118" spans="5:20" ht="12.75">
      <c r="E118" s="8"/>
      <c r="K118" s="8"/>
      <c r="L118" s="8"/>
      <c r="M118" s="8"/>
      <c r="N118" s="8"/>
      <c r="O118" s="8"/>
      <c r="P118" s="54"/>
      <c r="S118" s="46"/>
      <c r="T118" s="46"/>
    </row>
    <row r="119" spans="5:20" ht="12.75">
      <c r="E119" s="8"/>
      <c r="K119" s="8"/>
      <c r="L119" s="8"/>
      <c r="M119" s="8"/>
      <c r="N119" s="8"/>
      <c r="O119" s="8"/>
      <c r="P119" s="54"/>
      <c r="S119" s="46"/>
      <c r="T119" s="46"/>
    </row>
    <row r="120" spans="5:20" ht="12.75">
      <c r="E120" s="8"/>
      <c r="K120" s="8"/>
      <c r="L120" s="8"/>
      <c r="M120" s="8"/>
      <c r="N120" s="8"/>
      <c r="O120" s="8"/>
      <c r="P120" s="54"/>
      <c r="S120" s="46"/>
      <c r="T120" s="46"/>
    </row>
    <row r="121" spans="5:20" ht="12.75">
      <c r="E121" s="8"/>
      <c r="K121" s="8"/>
      <c r="L121" s="8"/>
      <c r="M121" s="8"/>
      <c r="N121" s="8"/>
      <c r="O121" s="8"/>
      <c r="P121" s="54"/>
      <c r="S121" s="46"/>
      <c r="T121" s="46"/>
    </row>
    <row r="122" spans="5:20" ht="12.75">
      <c r="E122" s="8"/>
      <c r="K122" s="8"/>
      <c r="L122" s="8"/>
      <c r="M122" s="8"/>
      <c r="N122" s="8"/>
      <c r="O122" s="8"/>
      <c r="P122" s="54"/>
      <c r="S122" s="46"/>
      <c r="T122" s="46"/>
    </row>
    <row r="123" spans="5:20" ht="12.75">
      <c r="E123" s="8"/>
      <c r="K123" s="8"/>
      <c r="L123" s="8"/>
      <c r="M123" s="8"/>
      <c r="N123" s="8"/>
      <c r="O123" s="8"/>
      <c r="P123" s="54"/>
      <c r="S123" s="46"/>
      <c r="T123" s="46"/>
    </row>
    <row r="124" spans="5:20" ht="12.75">
      <c r="E124" s="8"/>
      <c r="K124" s="8"/>
      <c r="L124" s="8"/>
      <c r="M124" s="8"/>
      <c r="N124" s="8"/>
      <c r="O124" s="8"/>
      <c r="P124" s="54"/>
      <c r="S124" s="46"/>
      <c r="T124" s="46"/>
    </row>
    <row r="125" spans="5:20" ht="12.75">
      <c r="E125" s="8"/>
      <c r="K125" s="8"/>
      <c r="L125" s="8"/>
      <c r="M125" s="8"/>
      <c r="N125" s="8"/>
      <c r="O125" s="8"/>
      <c r="P125" s="54"/>
      <c r="S125" s="46"/>
      <c r="T125" s="46"/>
    </row>
    <row r="126" spans="5:20" ht="12.75">
      <c r="E126" s="8"/>
      <c r="K126" s="8"/>
      <c r="L126" s="8"/>
      <c r="M126" s="8"/>
      <c r="N126" s="8"/>
      <c r="O126" s="8"/>
      <c r="P126" s="54"/>
      <c r="S126" s="46"/>
      <c r="T126" s="46"/>
    </row>
    <row r="127" spans="5:20" ht="12.75">
      <c r="E127" s="8"/>
      <c r="K127" s="8"/>
      <c r="L127" s="8"/>
      <c r="M127" s="8"/>
      <c r="N127" s="8"/>
      <c r="O127" s="8"/>
      <c r="P127" s="54"/>
      <c r="S127" s="46"/>
      <c r="T127" s="46"/>
    </row>
    <row r="128" spans="5:20" ht="12.75">
      <c r="E128" s="8"/>
      <c r="K128" s="8"/>
      <c r="L128" s="8"/>
      <c r="M128" s="8"/>
      <c r="N128" s="8"/>
      <c r="O128" s="8"/>
      <c r="P128" s="54"/>
      <c r="S128" s="46"/>
      <c r="T128" s="46"/>
    </row>
    <row r="129" spans="5:20" ht="12.75">
      <c r="E129" s="8"/>
      <c r="K129" s="8"/>
      <c r="L129" s="8"/>
      <c r="M129" s="8"/>
      <c r="N129" s="8"/>
      <c r="O129" s="8"/>
      <c r="P129" s="54"/>
      <c r="S129" s="46"/>
      <c r="T129" s="46"/>
    </row>
    <row r="130" spans="5:20" ht="12.75">
      <c r="E130" s="8"/>
      <c r="K130" s="8"/>
      <c r="L130" s="8"/>
      <c r="M130" s="8"/>
      <c r="N130" s="8"/>
      <c r="O130" s="8"/>
      <c r="P130" s="54"/>
      <c r="S130" s="46"/>
      <c r="T130" s="46"/>
    </row>
    <row r="131" spans="5:20" ht="12.75">
      <c r="E131" s="8"/>
      <c r="K131" s="8"/>
      <c r="L131" s="8"/>
      <c r="M131" s="8"/>
      <c r="N131" s="8"/>
      <c r="O131" s="8"/>
      <c r="P131" s="54"/>
      <c r="S131" s="46"/>
      <c r="T131" s="46"/>
    </row>
    <row r="132" spans="5:20" ht="12.75">
      <c r="E132" s="8"/>
      <c r="K132" s="8"/>
      <c r="L132" s="8"/>
      <c r="M132" s="8"/>
      <c r="N132" s="8"/>
      <c r="O132" s="8"/>
      <c r="P132" s="54"/>
      <c r="S132" s="46"/>
      <c r="T132" s="46"/>
    </row>
    <row r="133" spans="5:20" ht="12.75">
      <c r="E133" s="8"/>
      <c r="K133" s="8"/>
      <c r="L133" s="8"/>
      <c r="M133" s="8"/>
      <c r="N133" s="8"/>
      <c r="O133" s="8"/>
      <c r="P133" s="54"/>
      <c r="S133" s="46"/>
      <c r="T133" s="46"/>
    </row>
    <row r="134" spans="5:20" ht="12.75">
      <c r="E134" s="8"/>
      <c r="K134" s="8"/>
      <c r="L134" s="8"/>
      <c r="M134" s="8"/>
      <c r="N134" s="8"/>
      <c r="O134" s="8"/>
      <c r="P134" s="54"/>
      <c r="S134" s="46"/>
      <c r="T134" s="46"/>
    </row>
    <row r="135" spans="5:20" ht="12.75">
      <c r="E135" s="8"/>
      <c r="K135" s="8"/>
      <c r="L135" s="8"/>
      <c r="M135" s="8"/>
      <c r="N135" s="8"/>
      <c r="O135" s="8"/>
      <c r="P135" s="54"/>
      <c r="S135" s="46"/>
      <c r="T135" s="46"/>
    </row>
    <row r="136" spans="5:20" ht="12.75">
      <c r="E136" s="8"/>
      <c r="K136" s="8"/>
      <c r="L136" s="8"/>
      <c r="M136" s="8"/>
      <c r="N136" s="8"/>
      <c r="O136" s="8"/>
      <c r="P136" s="54"/>
      <c r="S136" s="46"/>
      <c r="T136" s="46"/>
    </row>
    <row r="137" spans="5:20" ht="12.75">
      <c r="E137" s="8"/>
      <c r="K137" s="8"/>
      <c r="L137" s="8"/>
      <c r="M137" s="8"/>
      <c r="N137" s="8"/>
      <c r="O137" s="8"/>
      <c r="P137" s="54"/>
      <c r="S137" s="46"/>
      <c r="T137" s="46"/>
    </row>
    <row r="138" spans="5:20" ht="12.75">
      <c r="E138" s="8"/>
      <c r="K138" s="8"/>
      <c r="L138" s="8"/>
      <c r="M138" s="8"/>
      <c r="N138" s="8"/>
      <c r="O138" s="8"/>
      <c r="P138" s="54"/>
      <c r="S138" s="46"/>
      <c r="T138" s="46"/>
    </row>
    <row r="139" spans="5:20" ht="12.75">
      <c r="E139" s="8"/>
      <c r="K139" s="8"/>
      <c r="L139" s="8"/>
      <c r="M139" s="8"/>
      <c r="N139" s="8"/>
      <c r="O139" s="8"/>
      <c r="P139" s="54"/>
      <c r="S139" s="46"/>
      <c r="T139" s="46"/>
    </row>
    <row r="140" spans="5:20" ht="12.75">
      <c r="E140" s="8"/>
      <c r="K140" s="8"/>
      <c r="L140" s="8"/>
      <c r="M140" s="8"/>
      <c r="N140" s="8"/>
      <c r="O140" s="8"/>
      <c r="P140" s="54"/>
      <c r="S140" s="46"/>
      <c r="T140" s="46"/>
    </row>
    <row r="141" spans="5:20" ht="12.75">
      <c r="E141" s="8"/>
      <c r="K141" s="8"/>
      <c r="L141" s="8"/>
      <c r="M141" s="8"/>
      <c r="N141" s="8"/>
      <c r="O141" s="8"/>
      <c r="P141" s="54"/>
      <c r="S141" s="46"/>
      <c r="T141" s="46"/>
    </row>
    <row r="142" spans="5:20" ht="12.75">
      <c r="E142" s="8"/>
      <c r="K142" s="8"/>
      <c r="L142" s="8"/>
      <c r="M142" s="8"/>
      <c r="N142" s="8"/>
      <c r="O142" s="8"/>
      <c r="P142" s="54"/>
      <c r="S142" s="46"/>
      <c r="T142" s="46"/>
    </row>
    <row r="143" spans="5:20" ht="12.75">
      <c r="E143" s="8"/>
      <c r="K143" s="8"/>
      <c r="L143" s="8"/>
      <c r="M143" s="8"/>
      <c r="N143" s="8"/>
      <c r="O143" s="8"/>
      <c r="P143" s="54"/>
      <c r="S143" s="46"/>
      <c r="T143" s="46"/>
    </row>
    <row r="144" spans="5:20" ht="12.75">
      <c r="E144" s="8"/>
      <c r="K144" s="8"/>
      <c r="L144" s="8"/>
      <c r="M144" s="8"/>
      <c r="N144" s="8"/>
      <c r="O144" s="8"/>
      <c r="P144" s="54"/>
      <c r="S144" s="46"/>
      <c r="T144" s="46"/>
    </row>
    <row r="145" spans="5:20" ht="12.75">
      <c r="E145" s="8"/>
      <c r="K145" s="8"/>
      <c r="L145" s="8"/>
      <c r="M145" s="8"/>
      <c r="N145" s="8"/>
      <c r="O145" s="8"/>
      <c r="P145" s="54"/>
      <c r="S145" s="46"/>
      <c r="T145" s="46"/>
    </row>
    <row r="146" spans="5:20" ht="12.75">
      <c r="E146" s="8"/>
      <c r="K146" s="8"/>
      <c r="L146" s="8"/>
      <c r="M146" s="8"/>
      <c r="N146" s="8"/>
      <c r="O146" s="8"/>
      <c r="P146" s="54"/>
      <c r="S146" s="46"/>
      <c r="T146" s="46"/>
    </row>
    <row r="147" spans="5:20" ht="12.75">
      <c r="E147" s="8"/>
      <c r="K147" s="8"/>
      <c r="L147" s="8"/>
      <c r="M147" s="8"/>
      <c r="N147" s="8"/>
      <c r="O147" s="8"/>
      <c r="P147" s="54"/>
      <c r="S147" s="46"/>
      <c r="T147" s="46"/>
    </row>
    <row r="148" spans="5:20" ht="12.75">
      <c r="E148" s="8"/>
      <c r="K148" s="8"/>
      <c r="L148" s="8"/>
      <c r="M148" s="8"/>
      <c r="N148" s="8"/>
      <c r="O148" s="8"/>
      <c r="P148" s="54"/>
      <c r="S148" s="46"/>
      <c r="T148" s="46"/>
    </row>
    <row r="149" spans="5:20" ht="12.75">
      <c r="E149" s="8"/>
      <c r="K149" s="8"/>
      <c r="L149" s="8"/>
      <c r="M149" s="8"/>
      <c r="N149" s="8"/>
      <c r="O149" s="8"/>
      <c r="P149" s="54"/>
      <c r="S149" s="46"/>
      <c r="T149" s="46"/>
    </row>
    <row r="150" spans="5:20" ht="12.75">
      <c r="E150" s="8"/>
      <c r="K150" s="8"/>
      <c r="L150" s="8"/>
      <c r="M150" s="8"/>
      <c r="N150" s="8"/>
      <c r="O150" s="8"/>
      <c r="P150" s="54"/>
      <c r="S150" s="46"/>
      <c r="T150" s="46"/>
    </row>
    <row r="151" spans="5:20" ht="12.75">
      <c r="E151" s="8"/>
      <c r="K151" s="8"/>
      <c r="L151" s="8"/>
      <c r="M151" s="8"/>
      <c r="N151" s="8"/>
      <c r="O151" s="8"/>
      <c r="P151" s="54"/>
      <c r="S151" s="46"/>
      <c r="T151" s="46"/>
    </row>
    <row r="152" spans="5:20" ht="12.75">
      <c r="E152" s="8"/>
      <c r="K152" s="8"/>
      <c r="L152" s="8"/>
      <c r="M152" s="8"/>
      <c r="N152" s="8"/>
      <c r="O152" s="8"/>
      <c r="P152" s="54"/>
      <c r="S152" s="46"/>
      <c r="T152" s="46"/>
    </row>
    <row r="153" spans="5:20" ht="12.75">
      <c r="E153" s="8"/>
      <c r="K153" s="8"/>
      <c r="L153" s="8"/>
      <c r="M153" s="8"/>
      <c r="N153" s="8"/>
      <c r="O153" s="8"/>
      <c r="P153" s="54"/>
      <c r="S153" s="46"/>
      <c r="T153" s="46"/>
    </row>
    <row r="154" spans="5:20" ht="12.75">
      <c r="E154" s="8"/>
      <c r="K154" s="8"/>
      <c r="L154" s="8"/>
      <c r="M154" s="8"/>
      <c r="N154" s="8"/>
      <c r="O154" s="8"/>
      <c r="P154" s="54"/>
      <c r="S154" s="46"/>
      <c r="T154" s="46"/>
    </row>
    <row r="155" spans="5:20" ht="12.75">
      <c r="E155" s="8"/>
      <c r="K155" s="8"/>
      <c r="L155" s="8"/>
      <c r="M155" s="8"/>
      <c r="N155" s="8"/>
      <c r="O155" s="8"/>
      <c r="P155" s="54"/>
      <c r="S155" s="46"/>
      <c r="T155" s="46"/>
    </row>
    <row r="156" spans="5:20" ht="12.75">
      <c r="E156" s="8"/>
      <c r="K156" s="8"/>
      <c r="L156" s="8"/>
      <c r="M156" s="8"/>
      <c r="N156" s="8"/>
      <c r="O156" s="8"/>
      <c r="P156" s="54"/>
      <c r="S156" s="46"/>
      <c r="T156" s="46"/>
    </row>
    <row r="157" spans="5:20" ht="12.75">
      <c r="E157" s="8"/>
      <c r="K157" s="8"/>
      <c r="L157" s="8"/>
      <c r="M157" s="8"/>
      <c r="N157" s="8"/>
      <c r="O157" s="8"/>
      <c r="P157" s="54"/>
      <c r="S157" s="46"/>
      <c r="T157" s="46"/>
    </row>
    <row r="158" spans="5:20" ht="12.75">
      <c r="E158" s="8"/>
      <c r="K158" s="8"/>
      <c r="L158" s="8"/>
      <c r="M158" s="8"/>
      <c r="N158" s="8"/>
      <c r="O158" s="8"/>
      <c r="P158" s="54"/>
      <c r="S158" s="46"/>
      <c r="T158" s="46"/>
    </row>
    <row r="159" spans="5:20" ht="12.75">
      <c r="E159" s="8"/>
      <c r="K159" s="8"/>
      <c r="L159" s="8"/>
      <c r="M159" s="8"/>
      <c r="N159" s="8"/>
      <c r="O159" s="8"/>
      <c r="P159" s="54"/>
      <c r="S159" s="46"/>
      <c r="T159" s="46"/>
    </row>
    <row r="160" spans="5:20" ht="12.75">
      <c r="E160" s="8"/>
      <c r="K160" s="8"/>
      <c r="L160" s="8"/>
      <c r="M160" s="8"/>
      <c r="N160" s="8"/>
      <c r="O160" s="8"/>
      <c r="P160" s="54"/>
      <c r="S160" s="46"/>
      <c r="T160" s="46"/>
    </row>
    <row r="161" spans="5:20" ht="12.75">
      <c r="E161" s="8"/>
      <c r="K161" s="8"/>
      <c r="L161" s="8"/>
      <c r="M161" s="8"/>
      <c r="N161" s="8"/>
      <c r="O161" s="8"/>
      <c r="P161" s="54"/>
      <c r="S161" s="46"/>
      <c r="T161" s="46"/>
    </row>
    <row r="162" spans="5:20" ht="12.75">
      <c r="E162" s="8"/>
      <c r="K162" s="8"/>
      <c r="L162" s="8"/>
      <c r="M162" s="8"/>
      <c r="N162" s="8"/>
      <c r="O162" s="8"/>
      <c r="P162" s="54"/>
      <c r="S162" s="46"/>
      <c r="T162" s="46"/>
    </row>
    <row r="163" spans="5:20" ht="12.75">
      <c r="E163" s="8"/>
      <c r="K163" s="8"/>
      <c r="L163" s="8"/>
      <c r="M163" s="8"/>
      <c r="N163" s="8"/>
      <c r="O163" s="8"/>
      <c r="P163" s="54"/>
      <c r="S163" s="46"/>
      <c r="T163" s="46"/>
    </row>
    <row r="164" spans="5:20" ht="12.75">
      <c r="E164" s="8"/>
      <c r="K164" s="8"/>
      <c r="L164" s="8"/>
      <c r="M164" s="8"/>
      <c r="N164" s="8"/>
      <c r="O164" s="8"/>
      <c r="P164" s="54"/>
      <c r="S164" s="46"/>
      <c r="T164" s="46"/>
    </row>
    <row r="165" spans="5:20" ht="12.75">
      <c r="E165" s="8"/>
      <c r="K165" s="8"/>
      <c r="L165" s="8"/>
      <c r="M165" s="8"/>
      <c r="N165" s="8"/>
      <c r="O165" s="8"/>
      <c r="P165" s="54"/>
      <c r="S165" s="46"/>
      <c r="T165" s="46"/>
    </row>
    <row r="166" spans="5:20" ht="12.75">
      <c r="E166" s="8"/>
      <c r="K166" s="8"/>
      <c r="L166" s="8"/>
      <c r="M166" s="8"/>
      <c r="N166" s="8"/>
      <c r="O166" s="8"/>
      <c r="P166" s="54"/>
      <c r="S166" s="46"/>
      <c r="T166" s="46"/>
    </row>
    <row r="167" spans="5:20" ht="12.75">
      <c r="E167" s="8"/>
      <c r="K167" s="8"/>
      <c r="L167" s="8"/>
      <c r="M167" s="8"/>
      <c r="N167" s="8"/>
      <c r="O167" s="8"/>
      <c r="P167" s="54"/>
      <c r="S167" s="46"/>
      <c r="T167" s="46"/>
    </row>
    <row r="168" spans="5:20" ht="12.75">
      <c r="E168" s="8"/>
      <c r="K168" s="8"/>
      <c r="L168" s="8"/>
      <c r="M168" s="8"/>
      <c r="N168" s="8"/>
      <c r="O168" s="8"/>
      <c r="P168" s="54"/>
      <c r="S168" s="46"/>
      <c r="T168" s="46"/>
    </row>
    <row r="169" spans="5:20" ht="12.75">
      <c r="E169" s="8"/>
      <c r="K169" s="8"/>
      <c r="L169" s="8"/>
      <c r="M169" s="8"/>
      <c r="N169" s="8"/>
      <c r="O169" s="8"/>
      <c r="P169" s="54"/>
      <c r="S169" s="46"/>
      <c r="T169" s="46"/>
    </row>
    <row r="170" spans="5:20" ht="12.75">
      <c r="E170" s="8"/>
      <c r="K170" s="8"/>
      <c r="L170" s="8"/>
      <c r="M170" s="8"/>
      <c r="N170" s="8"/>
      <c r="O170" s="8"/>
      <c r="P170" s="54"/>
      <c r="S170" s="46"/>
      <c r="T170" s="46"/>
    </row>
    <row r="171" spans="5:20" ht="12.75">
      <c r="E171" s="8"/>
      <c r="K171" s="8"/>
      <c r="L171" s="8"/>
      <c r="M171" s="8"/>
      <c r="N171" s="8"/>
      <c r="O171" s="8"/>
      <c r="P171" s="54"/>
      <c r="S171" s="46"/>
      <c r="T171" s="46"/>
    </row>
    <row r="172" spans="5:20" ht="12.75">
      <c r="E172" s="8"/>
      <c r="K172" s="8"/>
      <c r="L172" s="8"/>
      <c r="M172" s="8"/>
      <c r="N172" s="8"/>
      <c r="O172" s="8"/>
      <c r="P172" s="54"/>
      <c r="S172" s="46"/>
      <c r="T172" s="46"/>
    </row>
    <row r="173" spans="5:20" ht="12.75">
      <c r="E173" s="8"/>
      <c r="K173" s="8"/>
      <c r="L173" s="8"/>
      <c r="M173" s="8"/>
      <c r="N173" s="8"/>
      <c r="O173" s="8"/>
      <c r="P173" s="54"/>
      <c r="S173" s="46"/>
      <c r="T173" s="46"/>
    </row>
    <row r="174" spans="5:20" ht="12.75">
      <c r="E174" s="8"/>
      <c r="K174" s="8"/>
      <c r="L174" s="8"/>
      <c r="M174" s="8"/>
      <c r="N174" s="8"/>
      <c r="O174" s="8"/>
      <c r="P174" s="54"/>
      <c r="S174" s="46"/>
      <c r="T174" s="46"/>
    </row>
    <row r="175" spans="5:20" ht="12.75">
      <c r="E175" s="8"/>
      <c r="K175" s="8"/>
      <c r="L175" s="8"/>
      <c r="M175" s="8"/>
      <c r="N175" s="8"/>
      <c r="O175" s="8"/>
      <c r="P175" s="54"/>
      <c r="S175" s="46"/>
      <c r="T175" s="46"/>
    </row>
    <row r="176" spans="5:20" ht="12.75">
      <c r="E176" s="8"/>
      <c r="K176" s="8"/>
      <c r="L176" s="8"/>
      <c r="M176" s="8"/>
      <c r="N176" s="8"/>
      <c r="O176" s="8"/>
      <c r="P176" s="54"/>
      <c r="S176" s="46"/>
      <c r="T176" s="46"/>
    </row>
    <row r="177" spans="5:20" ht="12.75">
      <c r="E177" s="8"/>
      <c r="K177" s="8"/>
      <c r="L177" s="8"/>
      <c r="M177" s="8"/>
      <c r="N177" s="8"/>
      <c r="O177" s="8"/>
      <c r="P177" s="54"/>
      <c r="S177" s="46"/>
      <c r="T177" s="46"/>
    </row>
    <row r="178" spans="5:20" ht="12.75">
      <c r="E178" s="8"/>
      <c r="K178" s="8"/>
      <c r="L178" s="8"/>
      <c r="M178" s="8"/>
      <c r="N178" s="8"/>
      <c r="O178" s="8"/>
      <c r="P178" s="54"/>
      <c r="S178" s="46"/>
      <c r="T178" s="46"/>
    </row>
    <row r="179" spans="5:20" ht="12.75">
      <c r="E179" s="8"/>
      <c r="K179" s="8"/>
      <c r="L179" s="8"/>
      <c r="M179" s="8"/>
      <c r="N179" s="8"/>
      <c r="O179" s="8"/>
      <c r="P179" s="54"/>
      <c r="S179" s="46"/>
      <c r="T179" s="46"/>
    </row>
    <row r="180" spans="5:20" ht="12.75">
      <c r="E180" s="8"/>
      <c r="K180" s="8"/>
      <c r="L180" s="8"/>
      <c r="M180" s="8"/>
      <c r="N180" s="8"/>
      <c r="O180" s="8"/>
      <c r="P180" s="54"/>
      <c r="S180" s="46"/>
      <c r="T180" s="46"/>
    </row>
    <row r="181" spans="5:20" ht="12.75">
      <c r="E181" s="8"/>
      <c r="K181" s="8"/>
      <c r="L181" s="8"/>
      <c r="M181" s="8"/>
      <c r="N181" s="8"/>
      <c r="O181" s="8"/>
      <c r="P181" s="54"/>
      <c r="S181" s="46"/>
      <c r="T181" s="46"/>
    </row>
    <row r="182" spans="5:20" ht="12.75">
      <c r="E182" s="8"/>
      <c r="K182" s="8"/>
      <c r="L182" s="8"/>
      <c r="M182" s="8"/>
      <c r="N182" s="8"/>
      <c r="O182" s="8"/>
      <c r="P182" s="54"/>
      <c r="S182" s="46"/>
      <c r="T182" s="46"/>
    </row>
    <row r="183" spans="5:20" ht="12.75">
      <c r="E183" s="8"/>
      <c r="K183" s="8"/>
      <c r="L183" s="8"/>
      <c r="M183" s="8"/>
      <c r="N183" s="8"/>
      <c r="O183" s="8"/>
      <c r="P183" s="54"/>
      <c r="S183" s="46"/>
      <c r="T183" s="46"/>
    </row>
    <row r="184" spans="5:20" ht="12.75">
      <c r="E184" s="8"/>
      <c r="K184" s="8"/>
      <c r="L184" s="8"/>
      <c r="M184" s="8"/>
      <c r="N184" s="8"/>
      <c r="O184" s="8"/>
      <c r="P184" s="54"/>
      <c r="S184" s="46"/>
      <c r="T184" s="46"/>
    </row>
    <row r="185" spans="5:20" ht="12.75">
      <c r="E185" s="8"/>
      <c r="K185" s="8"/>
      <c r="L185" s="8"/>
      <c r="M185" s="8"/>
      <c r="N185" s="8"/>
      <c r="O185" s="8"/>
      <c r="P185" s="54"/>
      <c r="S185" s="46"/>
      <c r="T185" s="46"/>
    </row>
    <row r="186" spans="5:20" ht="12.75">
      <c r="E186" s="8"/>
      <c r="K186" s="8"/>
      <c r="L186" s="8"/>
      <c r="M186" s="8"/>
      <c r="N186" s="8"/>
      <c r="O186" s="8"/>
      <c r="P186" s="54"/>
      <c r="S186" s="46"/>
      <c r="T186" s="46"/>
    </row>
    <row r="187" spans="5:20" ht="12.75">
      <c r="E187" s="8"/>
      <c r="K187" s="8"/>
      <c r="L187" s="8"/>
      <c r="M187" s="8"/>
      <c r="N187" s="8"/>
      <c r="O187" s="8"/>
      <c r="P187" s="54"/>
      <c r="S187" s="46"/>
      <c r="T187" s="46"/>
    </row>
    <row r="188" spans="5:20" ht="12.75">
      <c r="E188" s="8"/>
      <c r="K188" s="8"/>
      <c r="L188" s="8"/>
      <c r="M188" s="8"/>
      <c r="N188" s="8"/>
      <c r="O188" s="8"/>
      <c r="P188" s="54"/>
      <c r="S188" s="46"/>
      <c r="T188" s="46"/>
    </row>
    <row r="189" spans="5:20" ht="12.75">
      <c r="E189" s="8"/>
      <c r="K189" s="8"/>
      <c r="L189" s="8"/>
      <c r="M189" s="8"/>
      <c r="N189" s="8"/>
      <c r="O189" s="8"/>
      <c r="P189" s="54"/>
      <c r="S189" s="46"/>
      <c r="T189" s="46"/>
    </row>
    <row r="190" spans="5:20" ht="12.75">
      <c r="E190" s="8"/>
      <c r="K190" s="8"/>
      <c r="L190" s="8"/>
      <c r="M190" s="8"/>
      <c r="N190" s="8"/>
      <c r="O190" s="8"/>
      <c r="P190" s="54"/>
      <c r="S190" s="46"/>
      <c r="T190" s="46"/>
    </row>
    <row r="191" spans="5:20" ht="12.75">
      <c r="E191" s="8"/>
      <c r="K191" s="8"/>
      <c r="L191" s="8"/>
      <c r="M191" s="8"/>
      <c r="N191" s="8"/>
      <c r="O191" s="8"/>
      <c r="P191" s="54"/>
      <c r="S191" s="46"/>
      <c r="T191" s="46"/>
    </row>
    <row r="192" spans="5:20" ht="12.75">
      <c r="E192" s="8"/>
      <c r="K192" s="8"/>
      <c r="L192" s="8"/>
      <c r="M192" s="8"/>
      <c r="N192" s="8"/>
      <c r="O192" s="8"/>
      <c r="P192" s="54"/>
      <c r="S192" s="46"/>
      <c r="T192" s="46"/>
    </row>
    <row r="193" spans="5:20" ht="12.75">
      <c r="E193" s="8"/>
      <c r="K193" s="8"/>
      <c r="L193" s="8"/>
      <c r="M193" s="8"/>
      <c r="N193" s="8"/>
      <c r="O193" s="8"/>
      <c r="P193" s="54"/>
      <c r="S193" s="46"/>
      <c r="T193" s="46"/>
    </row>
    <row r="194" spans="5:20" ht="12.75">
      <c r="E194" s="8"/>
      <c r="K194" s="8"/>
      <c r="L194" s="8"/>
      <c r="M194" s="8"/>
      <c r="N194" s="8"/>
      <c r="O194" s="8"/>
      <c r="P194" s="54"/>
      <c r="S194" s="46"/>
      <c r="T194" s="46"/>
    </row>
    <row r="195" spans="5:20" ht="12.75">
      <c r="E195" s="8"/>
      <c r="K195" s="8"/>
      <c r="L195" s="8"/>
      <c r="M195" s="8"/>
      <c r="N195" s="8"/>
      <c r="O195" s="8"/>
      <c r="P195" s="54"/>
      <c r="S195" s="46"/>
      <c r="T195" s="46"/>
    </row>
    <row r="196" spans="5:20" ht="12.75">
      <c r="E196" s="8"/>
      <c r="K196" s="8"/>
      <c r="L196" s="8"/>
      <c r="M196" s="8"/>
      <c r="N196" s="8"/>
      <c r="O196" s="8"/>
      <c r="P196" s="54"/>
      <c r="S196" s="46"/>
      <c r="T196" s="46"/>
    </row>
    <row r="197" spans="5:20" ht="12.75">
      <c r="E197" s="8"/>
      <c r="K197" s="8"/>
      <c r="L197" s="8"/>
      <c r="M197" s="8"/>
      <c r="N197" s="8"/>
      <c r="O197" s="8"/>
      <c r="P197" s="54"/>
      <c r="S197" s="46"/>
      <c r="T197" s="46"/>
    </row>
    <row r="198" spans="5:20" ht="12.75">
      <c r="E198" s="8"/>
      <c r="K198" s="8"/>
      <c r="L198" s="8"/>
      <c r="M198" s="8"/>
      <c r="N198" s="8"/>
      <c r="O198" s="8"/>
      <c r="P198" s="54"/>
      <c r="S198" s="46"/>
      <c r="T198" s="46"/>
    </row>
    <row r="199" spans="5:20" ht="12.75">
      <c r="E199" s="8"/>
      <c r="K199" s="8"/>
      <c r="L199" s="8"/>
      <c r="M199" s="8"/>
      <c r="N199" s="8"/>
      <c r="O199" s="8"/>
      <c r="P199" s="54"/>
      <c r="S199" s="46"/>
      <c r="T199" s="46"/>
    </row>
    <row r="200" spans="5:20" ht="12.75">
      <c r="E200" s="8"/>
      <c r="K200" s="8"/>
      <c r="L200" s="8"/>
      <c r="M200" s="8"/>
      <c r="N200" s="8"/>
      <c r="O200" s="8"/>
      <c r="P200" s="54"/>
      <c r="S200" s="46"/>
      <c r="T200" s="46"/>
    </row>
    <row r="201" spans="5:20" ht="12.75">
      <c r="E201" s="8"/>
      <c r="K201" s="8"/>
      <c r="L201" s="8"/>
      <c r="M201" s="8"/>
      <c r="N201" s="8"/>
      <c r="O201" s="8"/>
      <c r="P201" s="54"/>
      <c r="S201" s="46"/>
      <c r="T201" s="46"/>
    </row>
    <row r="202" spans="5:20" ht="12.75">
      <c r="E202" s="8"/>
      <c r="K202" s="8"/>
      <c r="L202" s="8"/>
      <c r="M202" s="8"/>
      <c r="N202" s="8"/>
      <c r="O202" s="8"/>
      <c r="P202" s="54"/>
      <c r="S202" s="46"/>
      <c r="T202" s="46"/>
    </row>
    <row r="203" spans="5:20" ht="12.75">
      <c r="E203" s="8"/>
      <c r="K203" s="8"/>
      <c r="L203" s="8"/>
      <c r="M203" s="8"/>
      <c r="N203" s="8"/>
      <c r="O203" s="8"/>
      <c r="P203" s="54"/>
      <c r="S203" s="46"/>
      <c r="T203" s="46"/>
    </row>
    <row r="204" spans="5:20" ht="12.75">
      <c r="E204" s="8"/>
      <c r="K204" s="8"/>
      <c r="L204" s="8"/>
      <c r="M204" s="8"/>
      <c r="N204" s="8"/>
      <c r="O204" s="8"/>
      <c r="P204" s="54"/>
      <c r="S204" s="46"/>
      <c r="T204" s="46"/>
    </row>
    <row r="205" spans="5:20" ht="12.75">
      <c r="E205" s="8"/>
      <c r="K205" s="8"/>
      <c r="L205" s="8"/>
      <c r="M205" s="8"/>
      <c r="N205" s="8"/>
      <c r="O205" s="8"/>
      <c r="P205" s="54"/>
      <c r="S205" s="46"/>
      <c r="T205" s="46"/>
    </row>
    <row r="206" spans="5:20" ht="12.75">
      <c r="E206" s="8"/>
      <c r="K206" s="8"/>
      <c r="L206" s="8"/>
      <c r="M206" s="8"/>
      <c r="N206" s="8"/>
      <c r="O206" s="8"/>
      <c r="P206" s="54"/>
      <c r="S206" s="46"/>
      <c r="T206" s="46"/>
    </row>
    <row r="207" spans="5:20" ht="12.75">
      <c r="E207" s="8"/>
      <c r="K207" s="8"/>
      <c r="L207" s="8"/>
      <c r="M207" s="8"/>
      <c r="N207" s="8"/>
      <c r="O207" s="8"/>
      <c r="P207" s="54"/>
      <c r="S207" s="46"/>
      <c r="T207" s="46"/>
    </row>
    <row r="208" spans="5:20" ht="12.75">
      <c r="E208" s="8"/>
      <c r="K208" s="8"/>
      <c r="L208" s="8"/>
      <c r="M208" s="8"/>
      <c r="N208" s="8"/>
      <c r="O208" s="8"/>
      <c r="P208" s="54"/>
      <c r="S208" s="46"/>
      <c r="T208" s="46"/>
    </row>
    <row r="209" spans="5:20" ht="12.75">
      <c r="E209" s="8"/>
      <c r="K209" s="8"/>
      <c r="L209" s="8"/>
      <c r="M209" s="8"/>
      <c r="N209" s="8"/>
      <c r="O209" s="8"/>
      <c r="P209" s="54"/>
      <c r="S209" s="46"/>
      <c r="T209" s="46"/>
    </row>
    <row r="210" spans="5:20" ht="12.75">
      <c r="E210" s="8"/>
      <c r="K210" s="8"/>
      <c r="L210" s="8"/>
      <c r="M210" s="8"/>
      <c r="N210" s="8"/>
      <c r="O210" s="8"/>
      <c r="P210" s="54"/>
      <c r="S210" s="46"/>
      <c r="T210" s="46"/>
    </row>
    <row r="211" spans="5:20" ht="12.75">
      <c r="E211" s="8"/>
      <c r="K211" s="8"/>
      <c r="L211" s="8"/>
      <c r="M211" s="8"/>
      <c r="N211" s="8"/>
      <c r="O211" s="8"/>
      <c r="P211" s="54"/>
      <c r="S211" s="46"/>
      <c r="T211" s="46"/>
    </row>
    <row r="212" spans="5:20" ht="12.75">
      <c r="E212" s="8"/>
      <c r="K212" s="8"/>
      <c r="L212" s="8"/>
      <c r="M212" s="8"/>
      <c r="N212" s="8"/>
      <c r="O212" s="8"/>
      <c r="P212" s="54"/>
      <c r="S212" s="46"/>
      <c r="T212" s="46"/>
    </row>
    <row r="213" spans="5:20" ht="12.75">
      <c r="E213" s="8"/>
      <c r="K213" s="8"/>
      <c r="L213" s="8"/>
      <c r="M213" s="8"/>
      <c r="N213" s="8"/>
      <c r="O213" s="8"/>
      <c r="P213" s="54"/>
      <c r="S213" s="46"/>
      <c r="T213" s="46"/>
    </row>
    <row r="214" spans="5:20" ht="12.75">
      <c r="E214" s="8"/>
      <c r="K214" s="8"/>
      <c r="L214" s="8"/>
      <c r="M214" s="8"/>
      <c r="N214" s="8"/>
      <c r="O214" s="8"/>
      <c r="P214" s="54"/>
      <c r="S214" s="46"/>
      <c r="T214" s="46"/>
    </row>
    <row r="215" spans="5:20" ht="12.75">
      <c r="E215" s="8"/>
      <c r="K215" s="8"/>
      <c r="L215" s="8"/>
      <c r="M215" s="8"/>
      <c r="N215" s="8"/>
      <c r="O215" s="8"/>
      <c r="P215" s="54"/>
      <c r="S215" s="46"/>
      <c r="T215" s="46"/>
    </row>
    <row r="216" spans="5:20" ht="12.75">
      <c r="E216" s="8"/>
      <c r="K216" s="8"/>
      <c r="L216" s="8"/>
      <c r="M216" s="8"/>
      <c r="N216" s="8"/>
      <c r="O216" s="8"/>
      <c r="P216" s="54"/>
      <c r="S216" s="46"/>
      <c r="T216" s="46"/>
    </row>
    <row r="217" spans="5:20" ht="12.75">
      <c r="E217" s="8"/>
      <c r="K217" s="8"/>
      <c r="L217" s="8"/>
      <c r="M217" s="8"/>
      <c r="N217" s="8"/>
      <c r="O217" s="8"/>
      <c r="P217" s="54"/>
      <c r="S217" s="46"/>
      <c r="T217" s="46"/>
    </row>
    <row r="218" spans="5:20" ht="12.75">
      <c r="E218" s="8"/>
      <c r="K218" s="8"/>
      <c r="L218" s="8"/>
      <c r="M218" s="8"/>
      <c r="N218" s="8"/>
      <c r="O218" s="8"/>
      <c r="P218" s="54"/>
      <c r="S218" s="46"/>
      <c r="T218" s="46"/>
    </row>
    <row r="219" spans="5:20" ht="12.75">
      <c r="E219" s="8"/>
      <c r="K219" s="8"/>
      <c r="L219" s="8"/>
      <c r="M219" s="8"/>
      <c r="N219" s="8"/>
      <c r="O219" s="8"/>
      <c r="P219" s="54"/>
      <c r="S219" s="46"/>
      <c r="T219" s="46"/>
    </row>
    <row r="220" spans="5:20" ht="12.75">
      <c r="E220" s="8"/>
      <c r="K220" s="8"/>
      <c r="L220" s="8"/>
      <c r="M220" s="8"/>
      <c r="N220" s="8"/>
      <c r="O220" s="8"/>
      <c r="P220" s="54"/>
      <c r="S220" s="46"/>
      <c r="T220" s="46"/>
    </row>
    <row r="221" spans="5:20" ht="12.75">
      <c r="E221" s="8"/>
      <c r="K221" s="8"/>
      <c r="L221" s="8"/>
      <c r="M221" s="8"/>
      <c r="N221" s="8"/>
      <c r="O221" s="8"/>
      <c r="P221" s="54"/>
      <c r="S221" s="46"/>
      <c r="T221" s="46"/>
    </row>
    <row r="222" spans="5:20" ht="12.75">
      <c r="E222" s="8"/>
      <c r="K222" s="8"/>
      <c r="L222" s="8"/>
      <c r="M222" s="8"/>
      <c r="N222" s="8"/>
      <c r="O222" s="8"/>
      <c r="P222" s="54"/>
      <c r="S222" s="46"/>
      <c r="T222" s="46"/>
    </row>
    <row r="223" spans="5:20" ht="12.75">
      <c r="E223" s="8"/>
      <c r="K223" s="8"/>
      <c r="L223" s="8"/>
      <c r="M223" s="8"/>
      <c r="N223" s="8"/>
      <c r="O223" s="8"/>
      <c r="P223" s="54"/>
      <c r="S223" s="46"/>
      <c r="T223" s="46"/>
    </row>
    <row r="224" spans="5:20" ht="12.75">
      <c r="E224" s="8"/>
      <c r="K224" s="8"/>
      <c r="L224" s="8"/>
      <c r="M224" s="8"/>
      <c r="N224" s="8"/>
      <c r="O224" s="8"/>
      <c r="P224" s="54"/>
      <c r="S224" s="46"/>
      <c r="T224" s="46"/>
    </row>
    <row r="225" spans="5:20" ht="12.75">
      <c r="E225" s="8"/>
      <c r="K225" s="8"/>
      <c r="L225" s="8"/>
      <c r="M225" s="8"/>
      <c r="N225" s="8"/>
      <c r="O225" s="8"/>
      <c r="P225" s="54"/>
      <c r="S225" s="46"/>
      <c r="T225" s="46"/>
    </row>
    <row r="226" spans="5:20" ht="12.75">
      <c r="E226" s="8"/>
      <c r="K226" s="8"/>
      <c r="L226" s="8"/>
      <c r="M226" s="8"/>
      <c r="N226" s="8"/>
      <c r="O226" s="8"/>
      <c r="P226" s="54"/>
      <c r="S226" s="46"/>
      <c r="T226" s="46"/>
    </row>
    <row r="227" spans="5:20" ht="12.75">
      <c r="E227" s="8"/>
      <c r="K227" s="8"/>
      <c r="L227" s="8"/>
      <c r="M227" s="8"/>
      <c r="N227" s="8"/>
      <c r="O227" s="8"/>
      <c r="P227" s="54"/>
      <c r="S227" s="46"/>
      <c r="T227" s="46"/>
    </row>
    <row r="228" spans="5:20" ht="12.75">
      <c r="E228" s="8"/>
      <c r="K228" s="8"/>
      <c r="L228" s="8"/>
      <c r="M228" s="8"/>
      <c r="N228" s="8"/>
      <c r="O228" s="8"/>
      <c r="P228" s="54"/>
      <c r="S228" s="46"/>
      <c r="T228" s="46"/>
    </row>
    <row r="229" spans="5:20" ht="12.75">
      <c r="E229" s="8"/>
      <c r="K229" s="8"/>
      <c r="L229" s="8"/>
      <c r="M229" s="8"/>
      <c r="N229" s="8"/>
      <c r="O229" s="8"/>
      <c r="P229" s="54"/>
      <c r="S229" s="46"/>
      <c r="T229" s="46"/>
    </row>
    <row r="230" spans="5:20" ht="12.75">
      <c r="E230" s="8"/>
      <c r="K230" s="8"/>
      <c r="L230" s="8"/>
      <c r="M230" s="8"/>
      <c r="N230" s="8"/>
      <c r="O230" s="8"/>
      <c r="P230" s="54"/>
      <c r="S230" s="46"/>
      <c r="T230" s="46"/>
    </row>
    <row r="231" spans="5:20" ht="12.75">
      <c r="E231" s="8"/>
      <c r="K231" s="8"/>
      <c r="L231" s="8"/>
      <c r="M231" s="8"/>
      <c r="N231" s="8"/>
      <c r="O231" s="8"/>
      <c r="P231" s="54"/>
      <c r="S231" s="46"/>
      <c r="T231" s="46"/>
    </row>
    <row r="232" spans="5:20" ht="12.75">
      <c r="E232" s="8"/>
      <c r="K232" s="8"/>
      <c r="L232" s="8"/>
      <c r="M232" s="8"/>
      <c r="N232" s="8"/>
      <c r="O232" s="8"/>
      <c r="P232" s="54"/>
      <c r="S232" s="46"/>
      <c r="T232" s="46"/>
    </row>
    <row r="233" spans="5:20" ht="12.75">
      <c r="E233" s="8"/>
      <c r="K233" s="8"/>
      <c r="L233" s="8"/>
      <c r="M233" s="8"/>
      <c r="N233" s="8"/>
      <c r="O233" s="8"/>
      <c r="P233" s="54"/>
      <c r="S233" s="46"/>
      <c r="T233" s="46"/>
    </row>
    <row r="234" spans="5:20" ht="12.75">
      <c r="E234" s="8"/>
      <c r="K234" s="8"/>
      <c r="L234" s="8"/>
      <c r="M234" s="8"/>
      <c r="N234" s="8"/>
      <c r="O234" s="8"/>
      <c r="P234" s="54"/>
      <c r="S234" s="46"/>
      <c r="T234" s="46"/>
    </row>
    <row r="235" spans="5:20" ht="12.75">
      <c r="E235" s="8"/>
      <c r="K235" s="8"/>
      <c r="L235" s="8"/>
      <c r="M235" s="8"/>
      <c r="N235" s="8"/>
      <c r="O235" s="8"/>
      <c r="P235" s="54"/>
      <c r="S235" s="46"/>
      <c r="T235" s="46"/>
    </row>
    <row r="236" spans="5:20" ht="12.75">
      <c r="E236" s="8"/>
      <c r="K236" s="8"/>
      <c r="L236" s="8"/>
      <c r="M236" s="8"/>
      <c r="N236" s="8"/>
      <c r="O236" s="8"/>
      <c r="P236" s="54"/>
      <c r="S236" s="46"/>
      <c r="T236" s="46"/>
    </row>
    <row r="237" spans="5:20" ht="12.75">
      <c r="E237" s="8"/>
      <c r="K237" s="8"/>
      <c r="L237" s="8"/>
      <c r="M237" s="8"/>
      <c r="N237" s="8"/>
      <c r="O237" s="8"/>
      <c r="P237" s="54"/>
      <c r="S237" s="46"/>
      <c r="T237" s="46"/>
    </row>
    <row r="238" spans="5:20" ht="12.75">
      <c r="E238" s="8"/>
      <c r="K238" s="8"/>
      <c r="L238" s="8"/>
      <c r="M238" s="8"/>
      <c r="N238" s="8"/>
      <c r="O238" s="8"/>
      <c r="P238" s="54"/>
      <c r="S238" s="46"/>
      <c r="T238" s="46"/>
    </row>
    <row r="239" spans="5:20" ht="12.75">
      <c r="E239" s="8"/>
      <c r="K239" s="8"/>
      <c r="L239" s="8"/>
      <c r="M239" s="8"/>
      <c r="N239" s="8"/>
      <c r="O239" s="8"/>
      <c r="P239" s="54"/>
      <c r="S239" s="46"/>
      <c r="T239" s="46"/>
    </row>
    <row r="240" spans="5:20" ht="12.75">
      <c r="E240" s="8"/>
      <c r="K240" s="8"/>
      <c r="L240" s="8"/>
      <c r="M240" s="8"/>
      <c r="N240" s="8"/>
      <c r="O240" s="8"/>
      <c r="P240" s="54"/>
      <c r="S240" s="46"/>
      <c r="T240" s="46"/>
    </row>
    <row r="241" spans="5:20" ht="12.75">
      <c r="E241" s="8"/>
      <c r="K241" s="8"/>
      <c r="L241" s="8"/>
      <c r="M241" s="8"/>
      <c r="N241" s="8"/>
      <c r="O241" s="8"/>
      <c r="P241" s="54"/>
      <c r="S241" s="46"/>
      <c r="T241" s="46"/>
    </row>
    <row r="242" spans="5:20" ht="12.75">
      <c r="E242" s="8"/>
      <c r="K242" s="8"/>
      <c r="L242" s="8"/>
      <c r="M242" s="8"/>
      <c r="N242" s="8"/>
      <c r="O242" s="8"/>
      <c r="P242" s="54"/>
      <c r="S242" s="46"/>
      <c r="T242" s="46"/>
    </row>
    <row r="243" spans="5:20" ht="12.75">
      <c r="E243" s="8"/>
      <c r="K243" s="8"/>
      <c r="L243" s="8"/>
      <c r="M243" s="8"/>
      <c r="N243" s="8"/>
      <c r="O243" s="8"/>
      <c r="P243" s="54"/>
      <c r="S243" s="46"/>
      <c r="T243" s="46"/>
    </row>
    <row r="244" spans="5:20" ht="12.75">
      <c r="E244" s="8"/>
      <c r="K244" s="8"/>
      <c r="L244" s="8"/>
      <c r="M244" s="8"/>
      <c r="N244" s="8"/>
      <c r="O244" s="8"/>
      <c r="P244" s="54"/>
      <c r="S244" s="46"/>
      <c r="T244" s="46"/>
    </row>
    <row r="245" spans="5:20" ht="12.75">
      <c r="E245" s="8"/>
      <c r="K245" s="8"/>
      <c r="L245" s="8"/>
      <c r="M245" s="8"/>
      <c r="N245" s="8"/>
      <c r="O245" s="8"/>
      <c r="P245" s="54"/>
      <c r="S245" s="46"/>
      <c r="T245" s="46"/>
    </row>
    <row r="246" spans="5:20" ht="12.75">
      <c r="E246" s="8"/>
      <c r="K246" s="8"/>
      <c r="L246" s="8"/>
      <c r="M246" s="8"/>
      <c r="N246" s="8"/>
      <c r="O246" s="8"/>
      <c r="P246" s="54"/>
      <c r="S246" s="46"/>
      <c r="T246" s="46"/>
    </row>
    <row r="247" spans="5:20" ht="12.75">
      <c r="E247" s="8"/>
      <c r="K247" s="8"/>
      <c r="L247" s="8"/>
      <c r="M247" s="8"/>
      <c r="N247" s="8"/>
      <c r="O247" s="8"/>
      <c r="P247" s="54"/>
      <c r="S247" s="46"/>
      <c r="T247" s="46"/>
    </row>
    <row r="248" spans="5:20" ht="12.75">
      <c r="E248" s="8"/>
      <c r="K248" s="8"/>
      <c r="L248" s="8"/>
      <c r="M248" s="8"/>
      <c r="N248" s="8"/>
      <c r="O248" s="8"/>
      <c r="P248" s="54"/>
      <c r="S248" s="46"/>
      <c r="T248" s="46"/>
    </row>
    <row r="249" spans="5:20" ht="12.75">
      <c r="E249" s="8"/>
      <c r="K249" s="8"/>
      <c r="L249" s="8"/>
      <c r="M249" s="8"/>
      <c r="N249" s="8"/>
      <c r="O249" s="8"/>
      <c r="P249" s="54"/>
      <c r="S249" s="46"/>
      <c r="T249" s="46"/>
    </row>
    <row r="250" spans="5:20" ht="12.75">
      <c r="E250" s="8"/>
      <c r="K250" s="8"/>
      <c r="L250" s="8"/>
      <c r="M250" s="8"/>
      <c r="N250" s="8"/>
      <c r="O250" s="8"/>
      <c r="P250" s="54"/>
      <c r="S250" s="46"/>
      <c r="T250" s="46"/>
    </row>
    <row r="251" spans="5:20" ht="12.75">
      <c r="E251" s="8"/>
      <c r="K251" s="8"/>
      <c r="L251" s="8"/>
      <c r="M251" s="8"/>
      <c r="N251" s="8"/>
      <c r="O251" s="8"/>
      <c r="P251" s="54"/>
      <c r="S251" s="46"/>
      <c r="T251" s="46"/>
    </row>
    <row r="252" spans="5:20" ht="12.75">
      <c r="E252" s="8"/>
      <c r="K252" s="8"/>
      <c r="L252" s="8"/>
      <c r="M252" s="8"/>
      <c r="N252" s="8"/>
      <c r="O252" s="8"/>
      <c r="P252" s="54"/>
      <c r="S252" s="46"/>
      <c r="T252" s="46"/>
    </row>
    <row r="253" spans="5:20" ht="12.75">
      <c r="E253" s="8"/>
      <c r="K253" s="8"/>
      <c r="L253" s="8"/>
      <c r="M253" s="8"/>
      <c r="N253" s="8"/>
      <c r="O253" s="8"/>
      <c r="P253" s="54"/>
      <c r="S253" s="46"/>
      <c r="T253" s="46"/>
    </row>
    <row r="254" spans="5:20" ht="12.75">
      <c r="E254" s="8"/>
      <c r="K254" s="8"/>
      <c r="L254" s="8"/>
      <c r="M254" s="8"/>
      <c r="N254" s="8"/>
      <c r="O254" s="8"/>
      <c r="P254" s="54"/>
      <c r="S254" s="46"/>
      <c r="T254" s="46"/>
    </row>
    <row r="255" spans="5:20" ht="12.75">
      <c r="E255" s="8"/>
      <c r="K255" s="8"/>
      <c r="L255" s="8"/>
      <c r="M255" s="8"/>
      <c r="N255" s="8"/>
      <c r="O255" s="8"/>
      <c r="P255" s="54"/>
      <c r="S255" s="46"/>
      <c r="T255" s="46"/>
    </row>
    <row r="256" spans="5:20" ht="12.75">
      <c r="E256" s="8"/>
      <c r="K256" s="8"/>
      <c r="L256" s="8"/>
      <c r="M256" s="8"/>
      <c r="N256" s="8"/>
      <c r="O256" s="8"/>
      <c r="P256" s="54"/>
      <c r="S256" s="46"/>
      <c r="T256" s="46"/>
    </row>
    <row r="257" spans="5:20" ht="12.75">
      <c r="E257" s="8"/>
      <c r="K257" s="8"/>
      <c r="L257" s="8"/>
      <c r="M257" s="8"/>
      <c r="N257" s="8"/>
      <c r="O257" s="8"/>
      <c r="P257" s="54"/>
      <c r="S257" s="46"/>
      <c r="T257" s="46"/>
    </row>
    <row r="258" spans="5:20" ht="12.75">
      <c r="E258" s="8"/>
      <c r="K258" s="8"/>
      <c r="L258" s="8"/>
      <c r="M258" s="8"/>
      <c r="N258" s="8"/>
      <c r="O258" s="8"/>
      <c r="P258" s="54"/>
      <c r="S258" s="46"/>
      <c r="T258" s="46"/>
    </row>
    <row r="259" spans="5:20" ht="12.75">
      <c r="E259" s="8"/>
      <c r="K259" s="8"/>
      <c r="L259" s="8"/>
      <c r="M259" s="8"/>
      <c r="N259" s="8"/>
      <c r="O259" s="8"/>
      <c r="P259" s="54"/>
      <c r="S259" s="46"/>
      <c r="T259" s="46"/>
    </row>
    <row r="260" spans="5:20" ht="12.75">
      <c r="E260" s="8"/>
      <c r="K260" s="8"/>
      <c r="L260" s="8"/>
      <c r="M260" s="8"/>
      <c r="N260" s="8"/>
      <c r="O260" s="8"/>
      <c r="P260" s="54"/>
      <c r="S260" s="46"/>
      <c r="T260" s="46"/>
    </row>
    <row r="261" spans="5:20" ht="12.75">
      <c r="E261" s="8"/>
      <c r="K261" s="8"/>
      <c r="L261" s="8"/>
      <c r="M261" s="8"/>
      <c r="N261" s="8"/>
      <c r="O261" s="8"/>
      <c r="P261" s="54"/>
      <c r="S261" s="46"/>
      <c r="T261" s="46"/>
    </row>
    <row r="262" spans="5:20" ht="12.75">
      <c r="E262" s="8"/>
      <c r="K262" s="8"/>
      <c r="L262" s="8"/>
      <c r="M262" s="8"/>
      <c r="N262" s="8"/>
      <c r="O262" s="8"/>
      <c r="P262" s="54"/>
      <c r="S262" s="46"/>
      <c r="T262" s="46"/>
    </row>
    <row r="263" spans="5:20" ht="12.75">
      <c r="E263" s="8"/>
      <c r="K263" s="8"/>
      <c r="L263" s="8"/>
      <c r="M263" s="8"/>
      <c r="N263" s="8"/>
      <c r="O263" s="8"/>
      <c r="P263" s="54"/>
      <c r="S263" s="46"/>
      <c r="T263" s="46"/>
    </row>
    <row r="264" spans="5:20" ht="12.75">
      <c r="E264" s="8"/>
      <c r="K264" s="8"/>
      <c r="L264" s="8"/>
      <c r="M264" s="8"/>
      <c r="N264" s="8"/>
      <c r="O264" s="8"/>
      <c r="P264" s="54"/>
      <c r="S264" s="46"/>
      <c r="T264" s="46"/>
    </row>
    <row r="265" spans="5:20" ht="12.75">
      <c r="E265" s="8"/>
      <c r="K265" s="8"/>
      <c r="L265" s="8"/>
      <c r="M265" s="8"/>
      <c r="N265" s="8"/>
      <c r="O265" s="8"/>
      <c r="P265" s="54"/>
      <c r="S265" s="46"/>
      <c r="T265" s="46"/>
    </row>
    <row r="266" spans="5:20" ht="12.75">
      <c r="E266" s="8"/>
      <c r="K266" s="8"/>
      <c r="L266" s="8"/>
      <c r="M266" s="8"/>
      <c r="N266" s="8"/>
      <c r="O266" s="8"/>
      <c r="P266" s="54"/>
      <c r="S266" s="46"/>
      <c r="T266" s="46"/>
    </row>
    <row r="267" spans="5:20" ht="12.75">
      <c r="E267" s="8"/>
      <c r="K267" s="8"/>
      <c r="L267" s="8"/>
      <c r="M267" s="8"/>
      <c r="N267" s="8"/>
      <c r="O267" s="8"/>
      <c r="P267" s="54"/>
      <c r="S267" s="46"/>
      <c r="T267" s="46"/>
    </row>
    <row r="268" spans="5:20" ht="12.75">
      <c r="E268" s="8"/>
      <c r="K268" s="8"/>
      <c r="L268" s="8"/>
      <c r="M268" s="8"/>
      <c r="N268" s="8"/>
      <c r="O268" s="8"/>
      <c r="P268" s="54"/>
      <c r="S268" s="46"/>
      <c r="T268" s="46"/>
    </row>
    <row r="269" spans="5:20" ht="12.75">
      <c r="E269" s="8"/>
      <c r="K269" s="8"/>
      <c r="L269" s="8"/>
      <c r="M269" s="8"/>
      <c r="N269" s="8"/>
      <c r="O269" s="8"/>
      <c r="P269" s="54"/>
      <c r="S269" s="46"/>
      <c r="T269" s="46"/>
    </row>
    <row r="270" spans="5:20" ht="12.75">
      <c r="E270" s="8"/>
      <c r="K270" s="8"/>
      <c r="L270" s="8"/>
      <c r="M270" s="8"/>
      <c r="N270" s="8"/>
      <c r="O270" s="8"/>
      <c r="P270" s="54"/>
      <c r="S270" s="46"/>
      <c r="T270" s="46"/>
    </row>
    <row r="271" spans="5:20" ht="12.75">
      <c r="E271" s="8"/>
      <c r="K271" s="8"/>
      <c r="L271" s="8"/>
      <c r="M271" s="8"/>
      <c r="N271" s="8"/>
      <c r="O271" s="8"/>
      <c r="P271" s="54"/>
      <c r="S271" s="46"/>
      <c r="T271" s="46"/>
    </row>
    <row r="272" spans="5:20" ht="12.75">
      <c r="E272" s="8"/>
      <c r="K272" s="8"/>
      <c r="L272" s="8"/>
      <c r="M272" s="8"/>
      <c r="N272" s="8"/>
      <c r="O272" s="8"/>
      <c r="P272" s="54"/>
      <c r="S272" s="46"/>
      <c r="T272" s="46"/>
    </row>
    <row r="273" spans="5:20" ht="12.75">
      <c r="E273" s="8"/>
      <c r="K273" s="8"/>
      <c r="L273" s="8"/>
      <c r="M273" s="8"/>
      <c r="N273" s="8"/>
      <c r="O273" s="8"/>
      <c r="P273" s="54"/>
      <c r="S273" s="46"/>
      <c r="T273" s="46"/>
    </row>
    <row r="274" spans="5:20" ht="12.75">
      <c r="E274" s="8"/>
      <c r="K274" s="8"/>
      <c r="L274" s="8"/>
      <c r="M274" s="8"/>
      <c r="N274" s="8"/>
      <c r="O274" s="8"/>
      <c r="P274" s="54"/>
      <c r="S274" s="46"/>
      <c r="T274" s="46"/>
    </row>
    <row r="275" spans="5:20" ht="12.75">
      <c r="E275" s="8"/>
      <c r="K275" s="8"/>
      <c r="L275" s="8"/>
      <c r="M275" s="8"/>
      <c r="N275" s="8"/>
      <c r="O275" s="8"/>
      <c r="P275" s="54"/>
      <c r="S275" s="46"/>
      <c r="T275" s="46"/>
    </row>
    <row r="276" spans="5:20" ht="12.75">
      <c r="E276" s="8"/>
      <c r="K276" s="8"/>
      <c r="L276" s="8"/>
      <c r="M276" s="8"/>
      <c r="N276" s="8"/>
      <c r="O276" s="8"/>
      <c r="P276" s="54"/>
      <c r="S276" s="46"/>
      <c r="T276" s="46"/>
    </row>
    <row r="277" spans="5:20" ht="12.75">
      <c r="E277" s="8"/>
      <c r="K277" s="8"/>
      <c r="L277" s="8"/>
      <c r="M277" s="8"/>
      <c r="N277" s="8"/>
      <c r="O277" s="8"/>
      <c r="P277" s="54"/>
      <c r="S277" s="46"/>
      <c r="T277" s="46"/>
    </row>
    <row r="278" spans="5:20" ht="12.75">
      <c r="E278" s="8"/>
      <c r="K278" s="8"/>
      <c r="L278" s="8"/>
      <c r="M278" s="8"/>
      <c r="N278" s="8"/>
      <c r="O278" s="8"/>
      <c r="P278" s="54"/>
      <c r="S278" s="46"/>
      <c r="T278" s="46"/>
    </row>
    <row r="279" spans="5:20" ht="12.75">
      <c r="E279" s="8"/>
      <c r="K279" s="8"/>
      <c r="L279" s="8"/>
      <c r="M279" s="8"/>
      <c r="N279" s="8"/>
      <c r="O279" s="8"/>
      <c r="P279" s="54"/>
      <c r="S279" s="46"/>
      <c r="T279" s="46"/>
    </row>
    <row r="280" spans="5:20" ht="12.75">
      <c r="E280" s="8"/>
      <c r="K280" s="8"/>
      <c r="L280" s="8"/>
      <c r="M280" s="8"/>
      <c r="N280" s="8"/>
      <c r="O280" s="8"/>
      <c r="P280" s="54"/>
      <c r="S280" s="46"/>
      <c r="T280" s="46"/>
    </row>
    <row r="281" spans="5:20" ht="12.75">
      <c r="E281" s="8"/>
      <c r="K281" s="8"/>
      <c r="L281" s="8"/>
      <c r="M281" s="8"/>
      <c r="N281" s="8"/>
      <c r="O281" s="8"/>
      <c r="P281" s="54"/>
      <c r="S281" s="46"/>
      <c r="T281" s="46"/>
    </row>
    <row r="282" spans="5:20" ht="12.75">
      <c r="E282" s="8"/>
      <c r="K282" s="8"/>
      <c r="L282" s="8"/>
      <c r="M282" s="8"/>
      <c r="N282" s="8"/>
      <c r="O282" s="8"/>
      <c r="P282" s="54"/>
      <c r="S282" s="46"/>
      <c r="T282" s="46"/>
    </row>
    <row r="283" spans="5:20" ht="12.75">
      <c r="E283" s="8"/>
      <c r="K283" s="8"/>
      <c r="L283" s="8"/>
      <c r="M283" s="8"/>
      <c r="N283" s="8"/>
      <c r="O283" s="8"/>
      <c r="P283" s="54"/>
      <c r="S283" s="46"/>
      <c r="T283" s="46"/>
    </row>
    <row r="284" spans="5:20" ht="12.75">
      <c r="E284" s="8"/>
      <c r="K284" s="8"/>
      <c r="L284" s="8"/>
      <c r="M284" s="8"/>
      <c r="N284" s="8"/>
      <c r="O284" s="8"/>
      <c r="P284" s="54"/>
      <c r="S284" s="46"/>
      <c r="T284" s="46"/>
    </row>
    <row r="285" spans="5:20" ht="12.75">
      <c r="E285" s="8"/>
      <c r="K285" s="8"/>
      <c r="L285" s="8"/>
      <c r="M285" s="8"/>
      <c r="N285" s="8"/>
      <c r="O285" s="8"/>
      <c r="P285" s="54"/>
      <c r="S285" s="46"/>
      <c r="T285" s="46"/>
    </row>
    <row r="286" spans="5:20" ht="12.75">
      <c r="E286" s="8"/>
      <c r="K286" s="8"/>
      <c r="L286" s="8"/>
      <c r="M286" s="8"/>
      <c r="N286" s="8"/>
      <c r="O286" s="8"/>
      <c r="P286" s="54"/>
      <c r="S286" s="46"/>
      <c r="T286" s="46"/>
    </row>
    <row r="287" spans="5:20" ht="12.75">
      <c r="E287" s="8"/>
      <c r="K287" s="8"/>
      <c r="L287" s="8"/>
      <c r="M287" s="8"/>
      <c r="N287" s="8"/>
      <c r="O287" s="8"/>
      <c r="P287" s="54"/>
      <c r="S287" s="46"/>
      <c r="T287" s="46"/>
    </row>
    <row r="288" spans="5:20" ht="12.75">
      <c r="E288" s="8"/>
      <c r="K288" s="8"/>
      <c r="L288" s="8"/>
      <c r="M288" s="8"/>
      <c r="N288" s="8"/>
      <c r="O288" s="8"/>
      <c r="P288" s="54"/>
      <c r="S288" s="46"/>
      <c r="T288" s="46"/>
    </row>
    <row r="289" spans="5:20" ht="12.75">
      <c r="E289" s="8"/>
      <c r="K289" s="8"/>
      <c r="L289" s="8"/>
      <c r="M289" s="8"/>
      <c r="N289" s="8"/>
      <c r="O289" s="8"/>
      <c r="P289" s="54"/>
      <c r="S289" s="46"/>
      <c r="T289" s="46"/>
    </row>
    <row r="290" spans="5:20" ht="12.75">
      <c r="E290" s="8"/>
      <c r="K290" s="8"/>
      <c r="L290" s="8"/>
      <c r="M290" s="8"/>
      <c r="N290" s="8"/>
      <c r="O290" s="8"/>
      <c r="P290" s="54"/>
      <c r="S290" s="46"/>
      <c r="T290" s="46"/>
    </row>
    <row r="291" spans="5:20" ht="12.75">
      <c r="E291" s="8"/>
      <c r="K291" s="8"/>
      <c r="L291" s="8"/>
      <c r="M291" s="8"/>
      <c r="N291" s="8"/>
      <c r="O291" s="8"/>
      <c r="P291" s="54"/>
      <c r="S291" s="46"/>
      <c r="T291" s="46"/>
    </row>
    <row r="292" spans="5:20" ht="12.75">
      <c r="E292" s="8"/>
      <c r="K292" s="8"/>
      <c r="L292" s="8"/>
      <c r="M292" s="8"/>
      <c r="N292" s="8"/>
      <c r="O292" s="8"/>
      <c r="P292" s="54"/>
      <c r="S292" s="46"/>
      <c r="T292" s="46"/>
    </row>
    <row r="293" spans="5:20" ht="12.75">
      <c r="E293" s="8"/>
      <c r="K293" s="8"/>
      <c r="L293" s="8"/>
      <c r="M293" s="8"/>
      <c r="N293" s="8"/>
      <c r="O293" s="8"/>
      <c r="P293" s="54"/>
      <c r="S293" s="46"/>
      <c r="T293" s="46"/>
    </row>
    <row r="294" spans="5:20" ht="12.75">
      <c r="E294" s="8"/>
      <c r="K294" s="8"/>
      <c r="L294" s="8"/>
      <c r="M294" s="8"/>
      <c r="N294" s="8"/>
      <c r="O294" s="8"/>
      <c r="P294" s="54"/>
      <c r="S294" s="46"/>
      <c r="T294" s="46"/>
    </row>
    <row r="295" spans="5:20" ht="12.75">
      <c r="E295" s="8"/>
      <c r="K295" s="8"/>
      <c r="L295" s="8"/>
      <c r="M295" s="8"/>
      <c r="N295" s="8"/>
      <c r="O295" s="8"/>
      <c r="P295" s="54"/>
      <c r="S295" s="46"/>
      <c r="T295" s="46"/>
    </row>
    <row r="296" spans="5:20" ht="12.75">
      <c r="E296" s="8"/>
      <c r="K296" s="8"/>
      <c r="L296" s="8"/>
      <c r="M296" s="8"/>
      <c r="N296" s="8"/>
      <c r="O296" s="8"/>
      <c r="P296" s="54"/>
      <c r="S296" s="46"/>
      <c r="T296" s="46"/>
    </row>
    <row r="297" spans="5:20" ht="12.75">
      <c r="E297" s="8"/>
      <c r="K297" s="8"/>
      <c r="L297" s="8"/>
      <c r="M297" s="8"/>
      <c r="N297" s="8"/>
      <c r="O297" s="8"/>
      <c r="P297" s="54"/>
      <c r="S297" s="46"/>
      <c r="T297" s="46"/>
    </row>
    <row r="298" spans="5:20" ht="12.75">
      <c r="E298" s="8"/>
      <c r="K298" s="8"/>
      <c r="L298" s="8"/>
      <c r="M298" s="8"/>
      <c r="N298" s="8"/>
      <c r="O298" s="8"/>
      <c r="P298" s="54"/>
      <c r="S298" s="46"/>
      <c r="T298" s="46"/>
    </row>
    <row r="299" spans="5:20" ht="12.75">
      <c r="E299" s="8"/>
      <c r="K299" s="8"/>
      <c r="L299" s="8"/>
      <c r="M299" s="8"/>
      <c r="N299" s="8"/>
      <c r="O299" s="8"/>
      <c r="P299" s="54"/>
      <c r="S299" s="46"/>
      <c r="T299" s="46"/>
    </row>
    <row r="300" spans="5:20" ht="12.75">
      <c r="E300" s="8"/>
      <c r="K300" s="8"/>
      <c r="L300" s="8"/>
      <c r="M300" s="8"/>
      <c r="N300" s="8"/>
      <c r="O300" s="8"/>
      <c r="P300" s="54"/>
      <c r="S300" s="46"/>
      <c r="T300" s="46"/>
    </row>
    <row r="301" spans="5:20" ht="12.75">
      <c r="E301" s="8"/>
      <c r="K301" s="8"/>
      <c r="L301" s="8"/>
      <c r="M301" s="8"/>
      <c r="N301" s="8"/>
      <c r="O301" s="8"/>
      <c r="P301" s="54"/>
      <c r="S301" s="46"/>
      <c r="T301" s="46"/>
    </row>
    <row r="302" spans="5:20" ht="12.75">
      <c r="E302" s="8"/>
      <c r="K302" s="8"/>
      <c r="L302" s="8"/>
      <c r="M302" s="8"/>
      <c r="N302" s="8"/>
      <c r="O302" s="8"/>
      <c r="P302" s="54"/>
      <c r="S302" s="46"/>
      <c r="T302" s="46"/>
    </row>
    <row r="303" spans="5:20" ht="12.75">
      <c r="E303" s="8"/>
      <c r="K303" s="8"/>
      <c r="L303" s="8"/>
      <c r="M303" s="8"/>
      <c r="N303" s="8"/>
      <c r="O303" s="8"/>
      <c r="P303" s="54"/>
      <c r="S303" s="46"/>
      <c r="T303" s="46"/>
    </row>
    <row r="304" spans="5:20" ht="12.75">
      <c r="E304" s="8"/>
      <c r="K304" s="8"/>
      <c r="L304" s="8"/>
      <c r="M304" s="8"/>
      <c r="N304" s="8"/>
      <c r="O304" s="8"/>
      <c r="P304" s="54"/>
      <c r="S304" s="46"/>
      <c r="T304" s="46"/>
    </row>
    <row r="305" spans="5:20" ht="12.75">
      <c r="E305" s="8"/>
      <c r="K305" s="8"/>
      <c r="L305" s="8"/>
      <c r="M305" s="8"/>
      <c r="N305" s="8"/>
      <c r="O305" s="8"/>
      <c r="P305" s="54"/>
      <c r="S305" s="46"/>
      <c r="T305" s="46"/>
    </row>
    <row r="306" spans="5:20" ht="12.75">
      <c r="E306" s="8"/>
      <c r="K306" s="8"/>
      <c r="L306" s="8"/>
      <c r="M306" s="8"/>
      <c r="N306" s="8"/>
      <c r="O306" s="8"/>
      <c r="P306" s="54"/>
      <c r="S306" s="46"/>
      <c r="T306" s="46"/>
    </row>
    <row r="307" spans="5:20" ht="12.75">
      <c r="E307" s="8"/>
      <c r="K307" s="8"/>
      <c r="L307" s="8"/>
      <c r="M307" s="8"/>
      <c r="N307" s="8"/>
      <c r="O307" s="8"/>
      <c r="P307" s="54"/>
      <c r="S307" s="46"/>
      <c r="T307" s="46"/>
    </row>
    <row r="308" spans="5:20" ht="12.75">
      <c r="E308" s="8"/>
      <c r="K308" s="8"/>
      <c r="L308" s="8"/>
      <c r="M308" s="8"/>
      <c r="N308" s="8"/>
      <c r="O308" s="8"/>
      <c r="P308" s="54"/>
      <c r="S308" s="46"/>
      <c r="T308" s="46"/>
    </row>
    <row r="309" spans="5:20" ht="12.75">
      <c r="E309" s="8"/>
      <c r="K309" s="8"/>
      <c r="L309" s="8"/>
      <c r="M309" s="8"/>
      <c r="N309" s="8"/>
      <c r="O309" s="8"/>
      <c r="P309" s="54"/>
      <c r="S309" s="46"/>
      <c r="T309" s="46"/>
    </row>
    <row r="310" spans="5:20" ht="12.75">
      <c r="E310" s="8"/>
      <c r="K310" s="8"/>
      <c r="L310" s="8"/>
      <c r="M310" s="8"/>
      <c r="N310" s="8"/>
      <c r="O310" s="8"/>
      <c r="P310" s="54"/>
      <c r="S310" s="46"/>
      <c r="T310" s="46"/>
    </row>
    <row r="311" spans="5:20" ht="12.75">
      <c r="E311" s="8"/>
      <c r="K311" s="8"/>
      <c r="L311" s="8"/>
      <c r="M311" s="8"/>
      <c r="N311" s="8"/>
      <c r="O311" s="8"/>
      <c r="P311" s="54"/>
      <c r="S311" s="46"/>
      <c r="T311" s="46"/>
    </row>
    <row r="312" spans="5:20" ht="12.75">
      <c r="E312" s="8"/>
      <c r="K312" s="8"/>
      <c r="L312" s="8"/>
      <c r="M312" s="8"/>
      <c r="N312" s="8"/>
      <c r="O312" s="8"/>
      <c r="P312" s="54"/>
      <c r="S312" s="46"/>
      <c r="T312" s="46"/>
    </row>
    <row r="313" spans="5:20" ht="12.75">
      <c r="E313" s="8"/>
      <c r="K313" s="8"/>
      <c r="L313" s="8"/>
      <c r="M313" s="8"/>
      <c r="N313" s="8"/>
      <c r="O313" s="8"/>
      <c r="P313" s="54"/>
      <c r="S313" s="46"/>
      <c r="T313" s="46"/>
    </row>
    <row r="314" spans="5:20" ht="12.75">
      <c r="E314" s="8"/>
      <c r="K314" s="8"/>
      <c r="L314" s="8"/>
      <c r="M314" s="8"/>
      <c r="N314" s="8"/>
      <c r="O314" s="8"/>
      <c r="P314" s="54"/>
      <c r="S314" s="46"/>
      <c r="T314" s="46"/>
    </row>
    <row r="315" spans="5:20" ht="12.75">
      <c r="E315" s="8"/>
      <c r="K315" s="8"/>
      <c r="L315" s="8"/>
      <c r="M315" s="8"/>
      <c r="N315" s="8"/>
      <c r="O315" s="8"/>
      <c r="P315" s="54"/>
      <c r="S315" s="46"/>
      <c r="T315" s="46"/>
    </row>
    <row r="316" spans="5:20" ht="12.75">
      <c r="E316" s="8"/>
      <c r="K316" s="8"/>
      <c r="L316" s="8"/>
      <c r="M316" s="8"/>
      <c r="N316" s="8"/>
      <c r="O316" s="8"/>
      <c r="P316" s="54"/>
      <c r="S316" s="46"/>
      <c r="T316" s="46"/>
    </row>
    <row r="317" spans="5:20" ht="12.75">
      <c r="E317" s="8"/>
      <c r="K317" s="8"/>
      <c r="L317" s="8"/>
      <c r="M317" s="8"/>
      <c r="N317" s="8"/>
      <c r="O317" s="8"/>
      <c r="P317" s="54"/>
      <c r="S317" s="46"/>
      <c r="T317" s="46"/>
    </row>
    <row r="318" spans="5:20" ht="12.75">
      <c r="E318" s="8"/>
      <c r="K318" s="8"/>
      <c r="L318" s="8"/>
      <c r="M318" s="8"/>
      <c r="N318" s="8"/>
      <c r="O318" s="8"/>
      <c r="P318" s="54"/>
      <c r="S318" s="46"/>
      <c r="T318" s="46"/>
    </row>
    <row r="319" spans="5:20" ht="12.75">
      <c r="E319" s="8"/>
      <c r="K319" s="8"/>
      <c r="L319" s="8"/>
      <c r="M319" s="8"/>
      <c r="N319" s="8"/>
      <c r="O319" s="8"/>
      <c r="P319" s="54"/>
      <c r="S319" s="46"/>
      <c r="T319" s="46"/>
    </row>
    <row r="320" spans="5:20" ht="12.75">
      <c r="E320" s="8"/>
      <c r="K320" s="8"/>
      <c r="L320" s="8"/>
      <c r="M320" s="8"/>
      <c r="N320" s="8"/>
      <c r="O320" s="8"/>
      <c r="P320" s="54"/>
      <c r="S320" s="46"/>
      <c r="T320" s="46"/>
    </row>
    <row r="321" spans="5:20" ht="12.75">
      <c r="E321" s="8"/>
      <c r="K321" s="8"/>
      <c r="L321" s="8"/>
      <c r="M321" s="8"/>
      <c r="N321" s="8"/>
      <c r="O321" s="8"/>
      <c r="P321" s="54"/>
      <c r="S321" s="46"/>
      <c r="T321" s="46"/>
    </row>
    <row r="322" spans="5:20" ht="12.75">
      <c r="E322" s="8"/>
      <c r="K322" s="8"/>
      <c r="L322" s="8"/>
      <c r="M322" s="8"/>
      <c r="N322" s="8"/>
      <c r="O322" s="8"/>
      <c r="P322" s="54"/>
      <c r="S322" s="46"/>
      <c r="T322" s="46"/>
    </row>
    <row r="323" spans="5:20" ht="12.75">
      <c r="E323" s="8"/>
      <c r="K323" s="8"/>
      <c r="L323" s="8"/>
      <c r="M323" s="8"/>
      <c r="N323" s="8"/>
      <c r="O323" s="8"/>
      <c r="P323" s="54"/>
      <c r="S323" s="46"/>
      <c r="T323" s="46"/>
    </row>
    <row r="324" spans="5:20" ht="12.75">
      <c r="E324" s="8"/>
      <c r="K324" s="8"/>
      <c r="L324" s="8"/>
      <c r="M324" s="8"/>
      <c r="N324" s="8"/>
      <c r="O324" s="8"/>
      <c r="P324" s="54"/>
      <c r="S324" s="46"/>
      <c r="T324" s="46"/>
    </row>
    <row r="325" spans="5:20" ht="12.75">
      <c r="E325" s="8"/>
      <c r="K325" s="8"/>
      <c r="L325" s="8"/>
      <c r="M325" s="8"/>
      <c r="N325" s="8"/>
      <c r="O325" s="8"/>
      <c r="P325" s="54"/>
      <c r="S325" s="46"/>
      <c r="T325" s="46"/>
    </row>
    <row r="326" spans="5:20" ht="12.75">
      <c r="E326" s="8"/>
      <c r="K326" s="8"/>
      <c r="L326" s="8"/>
      <c r="M326" s="8"/>
      <c r="N326" s="8"/>
      <c r="O326" s="8"/>
      <c r="P326" s="54"/>
      <c r="S326" s="46"/>
      <c r="T326" s="46"/>
    </row>
    <row r="327" spans="5:20" ht="12.75">
      <c r="E327" s="8"/>
      <c r="K327" s="8"/>
      <c r="L327" s="8"/>
      <c r="M327" s="8"/>
      <c r="N327" s="8"/>
      <c r="O327" s="8"/>
      <c r="P327" s="54"/>
      <c r="S327" s="46"/>
      <c r="T327" s="46"/>
    </row>
    <row r="328" spans="5:20" ht="12.75">
      <c r="E328" s="8"/>
      <c r="K328" s="8"/>
      <c r="L328" s="8"/>
      <c r="M328" s="8"/>
      <c r="N328" s="8"/>
      <c r="O328" s="8"/>
      <c r="P328" s="54"/>
      <c r="S328" s="46"/>
      <c r="T328" s="46"/>
    </row>
    <row r="329" spans="5:20" ht="12.75">
      <c r="E329" s="8"/>
      <c r="K329" s="8"/>
      <c r="L329" s="8"/>
      <c r="M329" s="8"/>
      <c r="N329" s="8"/>
      <c r="O329" s="8"/>
      <c r="P329" s="54"/>
      <c r="S329" s="46"/>
      <c r="T329" s="46"/>
    </row>
    <row r="330" spans="5:20" ht="12.75">
      <c r="E330" s="8"/>
      <c r="K330" s="8"/>
      <c r="L330" s="8"/>
      <c r="M330" s="8"/>
      <c r="N330" s="8"/>
      <c r="O330" s="8"/>
      <c r="P330" s="54"/>
      <c r="S330" s="46"/>
      <c r="T330" s="46"/>
    </row>
    <row r="331" spans="5:20" ht="12.75">
      <c r="E331" s="8"/>
      <c r="K331" s="8"/>
      <c r="L331" s="8"/>
      <c r="M331" s="8"/>
      <c r="N331" s="8"/>
      <c r="O331" s="8"/>
      <c r="P331" s="54"/>
      <c r="S331" s="46"/>
      <c r="T331" s="46"/>
    </row>
    <row r="332" spans="5:20" ht="12.75">
      <c r="E332" s="8"/>
      <c r="K332" s="8"/>
      <c r="L332" s="8"/>
      <c r="M332" s="8"/>
      <c r="N332" s="8"/>
      <c r="O332" s="8"/>
      <c r="P332" s="54"/>
      <c r="S332" s="46"/>
      <c r="T332" s="46"/>
    </row>
    <row r="333" spans="5:20" ht="12.75">
      <c r="E333" s="8"/>
      <c r="K333" s="8"/>
      <c r="L333" s="8"/>
      <c r="M333" s="8"/>
      <c r="N333" s="8"/>
      <c r="O333" s="8"/>
      <c r="P333" s="54"/>
      <c r="S333" s="46"/>
      <c r="T333" s="46"/>
    </row>
    <row r="334" spans="5:20" ht="12.75">
      <c r="E334" s="8"/>
      <c r="K334" s="8"/>
      <c r="L334" s="8"/>
      <c r="M334" s="8"/>
      <c r="N334" s="8"/>
      <c r="O334" s="8"/>
      <c r="P334" s="54"/>
      <c r="S334" s="46"/>
      <c r="T334" s="46"/>
    </row>
    <row r="335" spans="5:20" ht="12.75">
      <c r="E335" s="8"/>
      <c r="K335" s="8"/>
      <c r="L335" s="8"/>
      <c r="M335" s="8"/>
      <c r="N335" s="8"/>
      <c r="O335" s="8"/>
      <c r="P335" s="54"/>
      <c r="S335" s="46"/>
      <c r="T335" s="46"/>
    </row>
    <row r="336" spans="5:20" ht="12.75">
      <c r="E336" s="8"/>
      <c r="K336" s="8"/>
      <c r="L336" s="8"/>
      <c r="M336" s="8"/>
      <c r="N336" s="8"/>
      <c r="O336" s="8"/>
      <c r="P336" s="54"/>
      <c r="S336" s="46"/>
      <c r="T336" s="46"/>
    </row>
    <row r="337" spans="5:20" ht="12.75">
      <c r="E337" s="8"/>
      <c r="K337" s="8"/>
      <c r="L337" s="8"/>
      <c r="M337" s="8"/>
      <c r="N337" s="8"/>
      <c r="O337" s="8"/>
      <c r="P337" s="54"/>
      <c r="S337" s="46"/>
      <c r="T337" s="46"/>
    </row>
    <row r="338" spans="5:20" ht="12.75">
      <c r="E338" s="8"/>
      <c r="K338" s="8"/>
      <c r="L338" s="8"/>
      <c r="M338" s="8"/>
      <c r="N338" s="8"/>
      <c r="O338" s="8"/>
      <c r="P338" s="54"/>
      <c r="S338" s="46"/>
      <c r="T338" s="46"/>
    </row>
    <row r="339" spans="5:20" ht="12.75">
      <c r="E339" s="8"/>
      <c r="K339" s="8"/>
      <c r="L339" s="8"/>
      <c r="M339" s="8"/>
      <c r="N339" s="8"/>
      <c r="O339" s="8"/>
      <c r="P339" s="54"/>
      <c r="S339" s="46"/>
      <c r="T339" s="46"/>
    </row>
    <row r="340" spans="5:20" ht="12.75">
      <c r="E340" s="8"/>
      <c r="K340" s="8"/>
      <c r="L340" s="8"/>
      <c r="M340" s="8"/>
      <c r="N340" s="8"/>
      <c r="O340" s="8"/>
      <c r="P340" s="54"/>
      <c r="S340" s="46"/>
      <c r="T340" s="46"/>
    </row>
    <row r="341" spans="5:20" ht="12.75">
      <c r="E341" s="8"/>
      <c r="K341" s="8"/>
      <c r="L341" s="8"/>
      <c r="M341" s="8"/>
      <c r="N341" s="8"/>
      <c r="O341" s="8"/>
      <c r="P341" s="54"/>
      <c r="S341" s="46"/>
      <c r="T341" s="46"/>
    </row>
    <row r="342" spans="5:20" ht="12.75">
      <c r="E342" s="8"/>
      <c r="K342" s="8"/>
      <c r="L342" s="8"/>
      <c r="M342" s="8"/>
      <c r="N342" s="8"/>
      <c r="O342" s="8"/>
      <c r="P342" s="54"/>
      <c r="S342" s="46"/>
      <c r="T342" s="46"/>
    </row>
    <row r="343" spans="5:20" ht="12.75">
      <c r="E343" s="8"/>
      <c r="K343" s="8"/>
      <c r="L343" s="8"/>
      <c r="M343" s="8"/>
      <c r="N343" s="8"/>
      <c r="O343" s="8"/>
      <c r="P343" s="54"/>
      <c r="S343" s="46"/>
      <c r="T343" s="46"/>
    </row>
    <row r="344" spans="5:20" ht="12.75">
      <c r="E344" s="8"/>
      <c r="K344" s="8"/>
      <c r="L344" s="8"/>
      <c r="M344" s="8"/>
      <c r="N344" s="8"/>
      <c r="O344" s="8"/>
      <c r="P344" s="54"/>
      <c r="S344" s="46"/>
      <c r="T344" s="46"/>
    </row>
    <row r="345" spans="5:20" ht="12.75">
      <c r="E345" s="8"/>
      <c r="K345" s="8"/>
      <c r="L345" s="8"/>
      <c r="M345" s="8"/>
      <c r="N345" s="8"/>
      <c r="O345" s="8"/>
      <c r="P345" s="54"/>
      <c r="S345" s="46"/>
      <c r="T345" s="46"/>
    </row>
    <row r="346" spans="5:20" ht="12.75">
      <c r="E346" s="8"/>
      <c r="K346" s="8"/>
      <c r="L346" s="8"/>
      <c r="M346" s="8"/>
      <c r="N346" s="8"/>
      <c r="O346" s="8"/>
      <c r="P346" s="54"/>
      <c r="S346" s="46"/>
      <c r="T346" s="46"/>
    </row>
    <row r="347" spans="5:20" ht="12.75">
      <c r="E347" s="8"/>
      <c r="K347" s="8"/>
      <c r="L347" s="8"/>
      <c r="M347" s="8"/>
      <c r="N347" s="8"/>
      <c r="O347" s="8"/>
      <c r="P347" s="54"/>
      <c r="S347" s="46"/>
      <c r="T347" s="46"/>
    </row>
    <row r="348" spans="5:20" ht="12.75">
      <c r="E348" s="8"/>
      <c r="K348" s="8"/>
      <c r="L348" s="8"/>
      <c r="M348" s="8"/>
      <c r="N348" s="8"/>
      <c r="O348" s="8"/>
      <c r="P348" s="54"/>
      <c r="S348" s="46"/>
      <c r="T348" s="46"/>
    </row>
    <row r="349" spans="5:20" ht="12.75">
      <c r="E349" s="8"/>
      <c r="K349" s="8"/>
      <c r="L349" s="8"/>
      <c r="M349" s="8"/>
      <c r="N349" s="8"/>
      <c r="O349" s="8"/>
      <c r="P349" s="54"/>
      <c r="S349" s="46"/>
      <c r="T349" s="46"/>
    </row>
    <row r="350" spans="5:20" ht="12.75">
      <c r="E350" s="8"/>
      <c r="K350" s="8"/>
      <c r="L350" s="8"/>
      <c r="M350" s="8"/>
      <c r="N350" s="8"/>
      <c r="O350" s="8"/>
      <c r="P350" s="54"/>
      <c r="S350" s="46"/>
      <c r="T350" s="46"/>
    </row>
    <row r="351" spans="5:20" ht="12.75">
      <c r="E351" s="8"/>
      <c r="K351" s="8"/>
      <c r="L351" s="8"/>
      <c r="M351" s="8"/>
      <c r="N351" s="8"/>
      <c r="O351" s="8"/>
      <c r="P351" s="54"/>
      <c r="S351" s="46"/>
      <c r="T351" s="46"/>
    </row>
    <row r="352" spans="5:20" ht="12.75">
      <c r="E352" s="8"/>
      <c r="K352" s="8"/>
      <c r="L352" s="8"/>
      <c r="M352" s="8"/>
      <c r="N352" s="8"/>
      <c r="O352" s="8"/>
      <c r="P352" s="54"/>
      <c r="S352" s="46"/>
      <c r="T352" s="46"/>
    </row>
    <row r="353" spans="5:20" ht="12.75">
      <c r="E353" s="8"/>
      <c r="K353" s="8"/>
      <c r="L353" s="8"/>
      <c r="M353" s="8"/>
      <c r="N353" s="8"/>
      <c r="O353" s="8"/>
      <c r="P353" s="54"/>
      <c r="S353" s="46"/>
      <c r="T353" s="46"/>
    </row>
    <row r="354" spans="5:20" ht="12.75">
      <c r="E354" s="8"/>
      <c r="K354" s="8"/>
      <c r="L354" s="8"/>
      <c r="M354" s="8"/>
      <c r="N354" s="8"/>
      <c r="O354" s="8"/>
      <c r="P354" s="54"/>
      <c r="S354" s="46"/>
      <c r="T354" s="46"/>
    </row>
    <row r="355" spans="5:20" ht="12.75">
      <c r="E355" s="8"/>
      <c r="K355" s="8"/>
      <c r="L355" s="8"/>
      <c r="M355" s="8"/>
      <c r="N355" s="8"/>
      <c r="O355" s="8"/>
      <c r="P355" s="54"/>
      <c r="S355" s="46"/>
      <c r="T355" s="46"/>
    </row>
    <row r="356" spans="5:20" ht="12.75">
      <c r="E356" s="8"/>
      <c r="K356" s="8"/>
      <c r="L356" s="8"/>
      <c r="M356" s="8"/>
      <c r="N356" s="8"/>
      <c r="O356" s="8"/>
      <c r="P356" s="54"/>
      <c r="S356" s="46"/>
      <c r="T356" s="46"/>
    </row>
    <row r="357" spans="5:20" ht="12.75">
      <c r="E357" s="8"/>
      <c r="K357" s="8"/>
      <c r="L357" s="8"/>
      <c r="M357" s="8"/>
      <c r="N357" s="8"/>
      <c r="O357" s="8"/>
      <c r="P357" s="54"/>
      <c r="S357" s="46"/>
      <c r="T357" s="46"/>
    </row>
    <row r="358" spans="5:20" ht="12.75">
      <c r="E358" s="8"/>
      <c r="K358" s="8"/>
      <c r="L358" s="8"/>
      <c r="M358" s="8"/>
      <c r="N358" s="8"/>
      <c r="O358" s="8"/>
      <c r="P358" s="54"/>
      <c r="S358" s="46"/>
      <c r="T358" s="46"/>
    </row>
    <row r="359" spans="5:20" ht="12.75">
      <c r="E359" s="8"/>
      <c r="K359" s="8"/>
      <c r="L359" s="8"/>
      <c r="M359" s="8"/>
      <c r="N359" s="8"/>
      <c r="O359" s="8"/>
      <c r="P359" s="54"/>
      <c r="S359" s="46"/>
      <c r="T359" s="46"/>
    </row>
    <row r="360" spans="5:20" ht="12.75">
      <c r="E360" s="8"/>
      <c r="K360" s="8"/>
      <c r="L360" s="8"/>
      <c r="M360" s="8"/>
      <c r="N360" s="8"/>
      <c r="O360" s="8"/>
      <c r="P360" s="54"/>
      <c r="S360" s="46"/>
      <c r="T360" s="46"/>
    </row>
    <row r="361" spans="5:20" ht="12.75">
      <c r="E361" s="8"/>
      <c r="K361" s="8"/>
      <c r="L361" s="8"/>
      <c r="M361" s="8"/>
      <c r="N361" s="8"/>
      <c r="O361" s="8"/>
      <c r="P361" s="54"/>
      <c r="S361" s="46"/>
      <c r="T361" s="46"/>
    </row>
    <row r="362" spans="5:20" ht="12.75">
      <c r="E362" s="8"/>
      <c r="K362" s="8"/>
      <c r="L362" s="8"/>
      <c r="M362" s="8"/>
      <c r="N362" s="8"/>
      <c r="O362" s="8"/>
      <c r="P362" s="54"/>
      <c r="S362" s="46"/>
      <c r="T362" s="46"/>
    </row>
    <row r="363" spans="5:20" ht="12.75">
      <c r="E363" s="8"/>
      <c r="K363" s="8"/>
      <c r="L363" s="8"/>
      <c r="M363" s="8"/>
      <c r="N363" s="8"/>
      <c r="O363" s="8"/>
      <c r="P363" s="54"/>
      <c r="S363" s="46"/>
      <c r="T363" s="46"/>
    </row>
    <row r="364" spans="5:20" ht="12.75">
      <c r="E364" s="8"/>
      <c r="K364" s="8"/>
      <c r="L364" s="8"/>
      <c r="M364" s="8"/>
      <c r="N364" s="8"/>
      <c r="O364" s="8"/>
      <c r="P364" s="54"/>
      <c r="S364" s="46"/>
      <c r="T364" s="46"/>
    </row>
    <row r="365" spans="5:20" ht="12.75">
      <c r="E365" s="8"/>
      <c r="K365" s="8"/>
      <c r="L365" s="8"/>
      <c r="M365" s="8"/>
      <c r="N365" s="8"/>
      <c r="O365" s="8"/>
      <c r="P365" s="54"/>
      <c r="S365" s="46"/>
      <c r="T365" s="46"/>
    </row>
    <row r="366" spans="5:20" ht="12.75">
      <c r="E366" s="8"/>
      <c r="K366" s="8"/>
      <c r="L366" s="8"/>
      <c r="M366" s="8"/>
      <c r="N366" s="8"/>
      <c r="O366" s="8"/>
      <c r="P366" s="54"/>
      <c r="S366" s="46"/>
      <c r="T366" s="46"/>
    </row>
    <row r="367" spans="5:20" ht="12.75">
      <c r="E367" s="8"/>
      <c r="K367" s="8"/>
      <c r="L367" s="8"/>
      <c r="M367" s="8"/>
      <c r="N367" s="8"/>
      <c r="O367" s="8"/>
      <c r="P367" s="54"/>
      <c r="S367" s="46"/>
      <c r="T367" s="46"/>
    </row>
    <row r="368" spans="5:20" ht="12.75">
      <c r="E368" s="8"/>
      <c r="K368" s="8"/>
      <c r="L368" s="8"/>
      <c r="M368" s="8"/>
      <c r="N368" s="8"/>
      <c r="O368" s="8"/>
      <c r="P368" s="54"/>
      <c r="S368" s="46"/>
      <c r="T368" s="46"/>
    </row>
    <row r="369" spans="5:20" ht="12.75">
      <c r="E369" s="8"/>
      <c r="K369" s="8"/>
      <c r="L369" s="8"/>
      <c r="M369" s="8"/>
      <c r="N369" s="8"/>
      <c r="O369" s="8"/>
      <c r="P369" s="54"/>
      <c r="S369" s="46"/>
      <c r="T369" s="46"/>
    </row>
    <row r="370" spans="5:20" ht="12.75">
      <c r="E370" s="8"/>
      <c r="K370" s="8"/>
      <c r="L370" s="8"/>
      <c r="M370" s="8"/>
      <c r="N370" s="8"/>
      <c r="O370" s="8"/>
      <c r="P370" s="54"/>
      <c r="S370" s="46"/>
      <c r="T370" s="46"/>
    </row>
    <row r="371" spans="5:20" ht="12.75">
      <c r="E371" s="8"/>
      <c r="K371" s="8"/>
      <c r="L371" s="8"/>
      <c r="M371" s="8"/>
      <c r="N371" s="8"/>
      <c r="O371" s="8"/>
      <c r="P371" s="54"/>
      <c r="S371" s="46"/>
      <c r="T371" s="46"/>
    </row>
    <row r="372" spans="5:20" ht="12.75">
      <c r="E372" s="8"/>
      <c r="K372" s="8"/>
      <c r="L372" s="8"/>
      <c r="M372" s="8"/>
      <c r="N372" s="8"/>
      <c r="O372" s="8"/>
      <c r="P372" s="54"/>
      <c r="S372" s="46"/>
      <c r="T372" s="46"/>
    </row>
    <row r="373" spans="5:20" ht="12.75">
      <c r="E373" s="8"/>
      <c r="K373" s="8"/>
      <c r="L373" s="8"/>
      <c r="M373" s="8"/>
      <c r="N373" s="8"/>
      <c r="O373" s="8"/>
      <c r="P373" s="54"/>
      <c r="S373" s="46"/>
      <c r="T373" s="46"/>
    </row>
    <row r="374" spans="5:20" ht="12.75">
      <c r="E374" s="8"/>
      <c r="K374" s="8"/>
      <c r="L374" s="8"/>
      <c r="M374" s="8"/>
      <c r="N374" s="8"/>
      <c r="O374" s="8"/>
      <c r="P374" s="54"/>
      <c r="S374" s="46"/>
      <c r="T374" s="46"/>
    </row>
    <row r="375" spans="5:20" ht="12.75">
      <c r="E375" s="8"/>
      <c r="K375" s="8"/>
      <c r="L375" s="8"/>
      <c r="M375" s="8"/>
      <c r="N375" s="8"/>
      <c r="O375" s="8"/>
      <c r="P375" s="54"/>
      <c r="S375" s="46"/>
      <c r="T375" s="46"/>
    </row>
    <row r="376" spans="5:20" ht="12.75">
      <c r="E376" s="8"/>
      <c r="K376" s="8"/>
      <c r="L376" s="8"/>
      <c r="M376" s="8"/>
      <c r="N376" s="8"/>
      <c r="O376" s="8"/>
      <c r="P376" s="54"/>
      <c r="S376" s="46"/>
      <c r="T376" s="46"/>
    </row>
    <row r="377" spans="5:20" ht="12.75">
      <c r="E377" s="8"/>
      <c r="K377" s="8"/>
      <c r="L377" s="8"/>
      <c r="M377" s="8"/>
      <c r="N377" s="8"/>
      <c r="O377" s="8"/>
      <c r="P377" s="54"/>
      <c r="S377" s="46"/>
      <c r="T377" s="46"/>
    </row>
    <row r="378" spans="5:20" ht="12.75">
      <c r="E378" s="8"/>
      <c r="K378" s="8"/>
      <c r="L378" s="8"/>
      <c r="M378" s="8"/>
      <c r="N378" s="8"/>
      <c r="O378" s="8"/>
      <c r="P378" s="54"/>
      <c r="S378" s="46"/>
      <c r="T378" s="46"/>
    </row>
    <row r="379" spans="5:20" ht="12.75">
      <c r="E379" s="8"/>
      <c r="K379" s="8"/>
      <c r="L379" s="8"/>
      <c r="M379" s="8"/>
      <c r="N379" s="8"/>
      <c r="O379" s="8"/>
      <c r="P379" s="54"/>
      <c r="S379" s="46"/>
      <c r="T379" s="46"/>
    </row>
    <row r="380" spans="5:20" ht="12.75">
      <c r="E380" s="8"/>
      <c r="K380" s="8"/>
      <c r="L380" s="8"/>
      <c r="M380" s="8"/>
      <c r="N380" s="8"/>
      <c r="O380" s="8"/>
      <c r="P380" s="54"/>
      <c r="S380" s="46"/>
      <c r="T380" s="46"/>
    </row>
    <row r="381" spans="5:20" ht="12.75">
      <c r="E381" s="8"/>
      <c r="K381" s="8"/>
      <c r="L381" s="8"/>
      <c r="M381" s="8"/>
      <c r="N381" s="8"/>
      <c r="O381" s="8"/>
      <c r="P381" s="54"/>
      <c r="S381" s="46"/>
      <c r="T381" s="46"/>
    </row>
    <row r="382" spans="5:20" ht="12.75">
      <c r="E382" s="8"/>
      <c r="K382" s="8"/>
      <c r="L382" s="8"/>
      <c r="M382" s="8"/>
      <c r="N382" s="8"/>
      <c r="O382" s="8"/>
      <c r="P382" s="54"/>
      <c r="S382" s="46"/>
      <c r="T382" s="46"/>
    </row>
    <row r="383" spans="5:20" ht="12.75">
      <c r="E383" s="8"/>
      <c r="K383" s="8"/>
      <c r="L383" s="8"/>
      <c r="M383" s="8"/>
      <c r="N383" s="8"/>
      <c r="O383" s="8"/>
      <c r="P383" s="54"/>
      <c r="S383" s="46"/>
      <c r="T383" s="46"/>
    </row>
    <row r="384" spans="5:20" ht="12.75">
      <c r="E384" s="8"/>
      <c r="K384" s="8"/>
      <c r="L384" s="8"/>
      <c r="M384" s="8"/>
      <c r="N384" s="8"/>
      <c r="O384" s="8"/>
      <c r="P384" s="54"/>
      <c r="S384" s="46"/>
      <c r="T384" s="46"/>
    </row>
    <row r="385" spans="5:20" ht="12.75">
      <c r="E385" s="8"/>
      <c r="K385" s="8"/>
      <c r="L385" s="8"/>
      <c r="M385" s="8"/>
      <c r="N385" s="8"/>
      <c r="O385" s="8"/>
      <c r="P385" s="54"/>
      <c r="S385" s="46"/>
      <c r="T385" s="46"/>
    </row>
    <row r="386" spans="5:20" ht="12.75">
      <c r="E386" s="8"/>
      <c r="K386" s="8"/>
      <c r="L386" s="8"/>
      <c r="M386" s="8"/>
      <c r="N386" s="8"/>
      <c r="O386" s="8"/>
      <c r="P386" s="54"/>
      <c r="S386" s="46"/>
      <c r="T386" s="46"/>
    </row>
    <row r="387" spans="5:20" ht="12.75">
      <c r="E387" s="8"/>
      <c r="K387" s="8"/>
      <c r="L387" s="8"/>
      <c r="M387" s="8"/>
      <c r="N387" s="8"/>
      <c r="O387" s="8"/>
      <c r="P387" s="54"/>
      <c r="S387" s="46"/>
      <c r="T387" s="46"/>
    </row>
    <row r="388" spans="5:20" ht="12.75">
      <c r="E388" s="8"/>
      <c r="K388" s="8"/>
      <c r="L388" s="8"/>
      <c r="M388" s="8"/>
      <c r="N388" s="8"/>
      <c r="O388" s="8"/>
      <c r="P388" s="54"/>
      <c r="S388" s="46"/>
      <c r="T388" s="46"/>
    </row>
    <row r="389" spans="5:20" ht="12.75">
      <c r="E389" s="8"/>
      <c r="K389" s="8"/>
      <c r="L389" s="8"/>
      <c r="M389" s="8"/>
      <c r="N389" s="8"/>
      <c r="O389" s="8"/>
      <c r="P389" s="54"/>
      <c r="S389" s="46"/>
      <c r="T389" s="46"/>
    </row>
    <row r="390" spans="5:20" ht="12.75">
      <c r="E390" s="8"/>
      <c r="K390" s="8"/>
      <c r="L390" s="8"/>
      <c r="M390" s="8"/>
      <c r="N390" s="8"/>
      <c r="O390" s="8"/>
      <c r="P390" s="54"/>
      <c r="S390" s="46"/>
      <c r="T390" s="46"/>
    </row>
    <row r="391" spans="5:20" ht="12.75">
      <c r="E391" s="8"/>
      <c r="K391" s="8"/>
      <c r="L391" s="8"/>
      <c r="M391" s="8"/>
      <c r="N391" s="8"/>
      <c r="O391" s="8"/>
      <c r="P391" s="54"/>
      <c r="S391" s="46"/>
      <c r="T391" s="46"/>
    </row>
    <row r="392" spans="5:20" ht="12.75">
      <c r="E392" s="8"/>
      <c r="K392" s="8"/>
      <c r="L392" s="8"/>
      <c r="M392" s="8"/>
      <c r="N392" s="8"/>
      <c r="O392" s="8"/>
      <c r="P392" s="54"/>
      <c r="S392" s="46"/>
      <c r="T392" s="46"/>
    </row>
    <row r="393" spans="5:20" ht="12.75">
      <c r="E393" s="8"/>
      <c r="K393" s="8"/>
      <c r="L393" s="8"/>
      <c r="M393" s="8"/>
      <c r="N393" s="8"/>
      <c r="O393" s="8"/>
      <c r="P393" s="54"/>
      <c r="S393" s="46"/>
      <c r="T393" s="46"/>
    </row>
    <row r="394" spans="5:20" ht="12.75">
      <c r="E394" s="8"/>
      <c r="K394" s="8"/>
      <c r="L394" s="8"/>
      <c r="M394" s="8"/>
      <c r="N394" s="8"/>
      <c r="O394" s="8"/>
      <c r="P394" s="54"/>
      <c r="S394" s="46"/>
      <c r="T394" s="46"/>
    </row>
    <row r="395" spans="5:20" ht="12.75">
      <c r="E395" s="8"/>
      <c r="K395" s="8"/>
      <c r="L395" s="8"/>
      <c r="M395" s="8"/>
      <c r="N395" s="8"/>
      <c r="O395" s="8"/>
      <c r="P395" s="54"/>
      <c r="S395" s="46"/>
      <c r="T395" s="46"/>
    </row>
    <row r="396" spans="5:20" ht="12.75">
      <c r="E396" s="8"/>
      <c r="K396" s="8"/>
      <c r="L396" s="8"/>
      <c r="M396" s="8"/>
      <c r="N396" s="8"/>
      <c r="O396" s="8"/>
      <c r="P396" s="54"/>
      <c r="S396" s="46"/>
      <c r="T396" s="46"/>
    </row>
    <row r="397" spans="5:20" ht="12.75">
      <c r="E397" s="8"/>
      <c r="K397" s="8"/>
      <c r="L397" s="8"/>
      <c r="M397" s="8"/>
      <c r="N397" s="8"/>
      <c r="O397" s="8"/>
      <c r="P397" s="54"/>
      <c r="S397" s="46"/>
      <c r="T397" s="46"/>
    </row>
    <row r="398" spans="5:20" ht="12.75">
      <c r="E398" s="8"/>
      <c r="K398" s="8"/>
      <c r="L398" s="8"/>
      <c r="M398" s="8"/>
      <c r="N398" s="8"/>
      <c r="O398" s="8"/>
      <c r="P398" s="54"/>
      <c r="S398" s="46"/>
      <c r="T398" s="46"/>
    </row>
    <row r="399" spans="5:20" ht="12.75">
      <c r="E399" s="8"/>
      <c r="K399" s="8"/>
      <c r="L399" s="8"/>
      <c r="M399" s="8"/>
      <c r="N399" s="8"/>
      <c r="O399" s="8"/>
      <c r="P399" s="54"/>
      <c r="S399" s="46"/>
      <c r="T399" s="46"/>
    </row>
    <row r="400" spans="5:20" ht="12.75">
      <c r="E400" s="8"/>
      <c r="K400" s="8"/>
      <c r="L400" s="8"/>
      <c r="M400" s="8"/>
      <c r="N400" s="8"/>
      <c r="O400" s="8"/>
      <c r="P400" s="54"/>
      <c r="S400" s="46"/>
      <c r="T400" s="46"/>
    </row>
    <row r="401" spans="5:20" ht="12.75">
      <c r="E401" s="8"/>
      <c r="K401" s="8"/>
      <c r="L401" s="8"/>
      <c r="M401" s="8"/>
      <c r="N401" s="8"/>
      <c r="O401" s="8"/>
      <c r="P401" s="54"/>
      <c r="S401" s="46"/>
      <c r="T401" s="46"/>
    </row>
    <row r="402" spans="5:20" ht="12.75">
      <c r="E402" s="8"/>
      <c r="K402" s="8"/>
      <c r="L402" s="8"/>
      <c r="M402" s="8"/>
      <c r="N402" s="8"/>
      <c r="O402" s="8"/>
      <c r="P402" s="54"/>
      <c r="S402" s="46"/>
      <c r="T402" s="46"/>
    </row>
    <row r="403" spans="5:20" ht="12.75">
      <c r="E403" s="8"/>
      <c r="K403" s="8"/>
      <c r="L403" s="8"/>
      <c r="M403" s="8"/>
      <c r="N403" s="8"/>
      <c r="O403" s="8"/>
      <c r="P403" s="54"/>
      <c r="S403" s="46"/>
      <c r="T403" s="46"/>
    </row>
    <row r="404" spans="5:20" ht="12.75">
      <c r="E404" s="8"/>
      <c r="K404" s="8"/>
      <c r="L404" s="8"/>
      <c r="M404" s="8"/>
      <c r="N404" s="8"/>
      <c r="O404" s="8"/>
      <c r="P404" s="54"/>
      <c r="S404" s="46"/>
      <c r="T404" s="46"/>
    </row>
    <row r="405" spans="5:20" ht="12.75">
      <c r="E405" s="8"/>
      <c r="K405" s="8"/>
      <c r="L405" s="8"/>
      <c r="M405" s="8"/>
      <c r="N405" s="8"/>
      <c r="O405" s="8"/>
      <c r="P405" s="54"/>
      <c r="S405" s="46"/>
      <c r="T405" s="46"/>
    </row>
    <row r="406" spans="5:20" ht="12.75">
      <c r="E406" s="8"/>
      <c r="K406" s="8"/>
      <c r="L406" s="8"/>
      <c r="M406" s="8"/>
      <c r="N406" s="8"/>
      <c r="O406" s="8"/>
      <c r="P406" s="54"/>
      <c r="S406" s="46"/>
      <c r="T406" s="46"/>
    </row>
    <row r="407" spans="5:20" ht="12.75">
      <c r="E407" s="8"/>
      <c r="K407" s="8"/>
      <c r="L407" s="8"/>
      <c r="M407" s="8"/>
      <c r="N407" s="8"/>
      <c r="O407" s="8"/>
      <c r="P407" s="54"/>
      <c r="S407" s="46"/>
      <c r="T407" s="46"/>
    </row>
    <row r="408" spans="5:20" ht="12.75">
      <c r="E408" s="8"/>
      <c r="K408" s="8"/>
      <c r="L408" s="8"/>
      <c r="M408" s="8"/>
      <c r="N408" s="8"/>
      <c r="O408" s="8"/>
      <c r="P408" s="54"/>
      <c r="S408" s="46"/>
      <c r="T408" s="46"/>
    </row>
    <row r="409" spans="5:20" ht="12.75">
      <c r="E409" s="8"/>
      <c r="K409" s="8"/>
      <c r="L409" s="8"/>
      <c r="M409" s="8"/>
      <c r="N409" s="8"/>
      <c r="O409" s="8"/>
      <c r="P409" s="54"/>
      <c r="S409" s="46"/>
      <c r="T409" s="46"/>
    </row>
    <row r="410" spans="5:20" ht="12.75">
      <c r="E410" s="8"/>
      <c r="K410" s="8"/>
      <c r="L410" s="8"/>
      <c r="M410" s="8"/>
      <c r="N410" s="8"/>
      <c r="O410" s="8"/>
      <c r="P410" s="54"/>
      <c r="S410" s="46"/>
      <c r="T410" s="46"/>
    </row>
    <row r="411" spans="5:20" ht="12.75">
      <c r="E411" s="8"/>
      <c r="K411" s="8"/>
      <c r="L411" s="8"/>
      <c r="M411" s="8"/>
      <c r="N411" s="8"/>
      <c r="O411" s="8"/>
      <c r="P411" s="54"/>
      <c r="S411" s="46"/>
      <c r="T411" s="46"/>
    </row>
    <row r="412" spans="5:20" ht="12.75">
      <c r="E412" s="8"/>
      <c r="K412" s="8"/>
      <c r="L412" s="8"/>
      <c r="M412" s="8"/>
      <c r="N412" s="8"/>
      <c r="O412" s="8"/>
      <c r="P412" s="54"/>
      <c r="S412" s="46"/>
      <c r="T412" s="46"/>
    </row>
    <row r="413" spans="5:20" ht="12.75">
      <c r="E413" s="8"/>
      <c r="K413" s="8"/>
      <c r="L413" s="8"/>
      <c r="M413" s="8"/>
      <c r="N413" s="8"/>
      <c r="O413" s="8"/>
      <c r="P413" s="54"/>
      <c r="S413" s="46"/>
      <c r="T413" s="46"/>
    </row>
    <row r="414" spans="5:20" ht="12.75">
      <c r="E414" s="8"/>
      <c r="K414" s="8"/>
      <c r="L414" s="8"/>
      <c r="M414" s="8"/>
      <c r="N414" s="8"/>
      <c r="O414" s="8"/>
      <c r="P414" s="54"/>
      <c r="S414" s="46"/>
      <c r="T414" s="46"/>
    </row>
    <row r="415" spans="5:20" ht="12.75">
      <c r="E415" s="8"/>
      <c r="K415" s="8"/>
      <c r="L415" s="8"/>
      <c r="M415" s="8"/>
      <c r="N415" s="8"/>
      <c r="O415" s="8"/>
      <c r="P415" s="54"/>
      <c r="S415" s="46"/>
      <c r="T415" s="46"/>
    </row>
    <row r="416" spans="5:20" ht="12.75">
      <c r="E416" s="8"/>
      <c r="K416" s="8"/>
      <c r="L416" s="8"/>
      <c r="M416" s="8"/>
      <c r="N416" s="8"/>
      <c r="O416" s="8"/>
      <c r="P416" s="54"/>
      <c r="S416" s="46"/>
      <c r="T416" s="46"/>
    </row>
    <row r="417" spans="5:20" ht="12.75">
      <c r="E417" s="8"/>
      <c r="K417" s="8"/>
      <c r="L417" s="8"/>
      <c r="M417" s="8"/>
      <c r="N417" s="8"/>
      <c r="O417" s="8"/>
      <c r="P417" s="54"/>
      <c r="S417" s="46"/>
      <c r="T417" s="46"/>
    </row>
    <row r="418" spans="5:20" ht="12.75">
      <c r="E418" s="8"/>
      <c r="K418" s="8"/>
      <c r="L418" s="8"/>
      <c r="M418" s="8"/>
      <c r="N418" s="8"/>
      <c r="O418" s="8"/>
      <c r="P418" s="54"/>
      <c r="S418" s="46"/>
      <c r="T418" s="46"/>
    </row>
    <row r="419" spans="5:20" ht="12.75">
      <c r="E419" s="8"/>
      <c r="K419" s="8"/>
      <c r="L419" s="8"/>
      <c r="M419" s="8"/>
      <c r="N419" s="8"/>
      <c r="O419" s="8"/>
      <c r="P419" s="54"/>
      <c r="S419" s="46"/>
      <c r="T419" s="46"/>
    </row>
    <row r="420" spans="5:20" ht="12.75">
      <c r="E420" s="8"/>
      <c r="K420" s="8"/>
      <c r="L420" s="8"/>
      <c r="M420" s="8"/>
      <c r="N420" s="8"/>
      <c r="O420" s="8"/>
      <c r="P420" s="54"/>
      <c r="S420" s="46"/>
      <c r="T420" s="46"/>
    </row>
    <row r="421" spans="5:20" ht="12.75">
      <c r="E421" s="8"/>
      <c r="K421" s="8"/>
      <c r="L421" s="8"/>
      <c r="M421" s="8"/>
      <c r="N421" s="8"/>
      <c r="O421" s="8"/>
      <c r="P421" s="54"/>
      <c r="S421" s="46"/>
      <c r="T421" s="46"/>
    </row>
    <row r="422" spans="5:20" ht="12.75">
      <c r="E422" s="8"/>
      <c r="K422" s="8"/>
      <c r="L422" s="8"/>
      <c r="M422" s="8"/>
      <c r="N422" s="8"/>
      <c r="O422" s="8"/>
      <c r="P422" s="54"/>
      <c r="S422" s="46"/>
      <c r="T422" s="46"/>
    </row>
    <row r="423" spans="5:20" ht="12.75">
      <c r="E423" s="8"/>
      <c r="K423" s="8"/>
      <c r="L423" s="8"/>
      <c r="M423" s="8"/>
      <c r="N423" s="8"/>
      <c r="O423" s="8"/>
      <c r="P423" s="54"/>
      <c r="S423" s="46"/>
      <c r="T423" s="46"/>
    </row>
    <row r="424" spans="5:20" ht="12.75">
      <c r="E424" s="8"/>
      <c r="K424" s="8"/>
      <c r="L424" s="8"/>
      <c r="M424" s="8"/>
      <c r="N424" s="8"/>
      <c r="O424" s="8"/>
      <c r="P424" s="54"/>
      <c r="S424" s="46"/>
      <c r="T424" s="46"/>
    </row>
    <row r="425" spans="5:15" ht="12.75">
      <c r="E425" s="8"/>
      <c r="K425" s="8"/>
      <c r="L425" s="8"/>
      <c r="M425" s="8"/>
      <c r="N425" s="8"/>
      <c r="O425" s="8"/>
    </row>
    <row r="426" spans="5:15" ht="12.75">
      <c r="E426" s="8"/>
      <c r="K426" s="8"/>
      <c r="L426" s="8"/>
      <c r="M426" s="8"/>
      <c r="N426" s="8"/>
      <c r="O426" s="8"/>
    </row>
    <row r="427" spans="5:15" ht="12.75">
      <c r="E427" s="8"/>
      <c r="K427" s="8"/>
      <c r="L427" s="8"/>
      <c r="M427" s="8"/>
      <c r="N427" s="8"/>
      <c r="O427" s="8"/>
    </row>
    <row r="428" spans="5:15" ht="12.75">
      <c r="E428" s="8"/>
      <c r="K428" s="8"/>
      <c r="L428" s="8"/>
      <c r="M428" s="8"/>
      <c r="N428" s="8"/>
      <c r="O428" s="8"/>
    </row>
    <row r="429" spans="5:15" ht="12.75">
      <c r="E429" s="8"/>
      <c r="K429" s="8"/>
      <c r="L429" s="8"/>
      <c r="M429" s="8"/>
      <c r="N429" s="8"/>
      <c r="O429" s="8"/>
    </row>
    <row r="430" spans="5:15" ht="12.75">
      <c r="E430" s="8"/>
      <c r="K430" s="8"/>
      <c r="L430" s="8"/>
      <c r="M430" s="8"/>
      <c r="N430" s="8"/>
      <c r="O430" s="8"/>
    </row>
    <row r="431" spans="5:15" ht="12.75">
      <c r="E431" s="8"/>
      <c r="K431" s="8"/>
      <c r="L431" s="8"/>
      <c r="M431" s="8"/>
      <c r="N431" s="8"/>
      <c r="O431" s="8"/>
    </row>
    <row r="432" spans="5:15" ht="12.75">
      <c r="E432" s="8"/>
      <c r="K432" s="8"/>
      <c r="L432" s="8"/>
      <c r="M432" s="8"/>
      <c r="N432" s="8"/>
      <c r="O432" s="8"/>
    </row>
    <row r="433" spans="5:15" ht="12.75">
      <c r="E433" s="8"/>
      <c r="K433" s="8"/>
      <c r="L433" s="8"/>
      <c r="M433" s="8"/>
      <c r="N433" s="8"/>
      <c r="O433" s="8"/>
    </row>
    <row r="434" spans="5:15" ht="12.75">
      <c r="E434" s="8"/>
      <c r="K434" s="8"/>
      <c r="L434" s="8"/>
      <c r="M434" s="8"/>
      <c r="N434" s="8"/>
      <c r="O434" s="8"/>
    </row>
    <row r="435" spans="5:15" ht="12.75">
      <c r="E435" s="8"/>
      <c r="K435" s="8"/>
      <c r="L435" s="8"/>
      <c r="M435" s="8"/>
      <c r="N435" s="8"/>
      <c r="O435" s="8"/>
    </row>
    <row r="436" spans="5:15" ht="12.75">
      <c r="E436" s="8"/>
      <c r="K436" s="8"/>
      <c r="L436" s="8"/>
      <c r="M436" s="8"/>
      <c r="N436" s="8"/>
      <c r="O436" s="8"/>
    </row>
    <row r="437" spans="5:15" ht="12.75">
      <c r="E437" s="8"/>
      <c r="K437" s="8"/>
      <c r="L437" s="8"/>
      <c r="M437" s="8"/>
      <c r="N437" s="8"/>
      <c r="O437" s="8"/>
    </row>
    <row r="438" spans="5:15" ht="12.75">
      <c r="E438" s="8"/>
      <c r="K438" s="8"/>
      <c r="L438" s="8"/>
      <c r="M438" s="8"/>
      <c r="N438" s="8"/>
      <c r="O438" s="8"/>
    </row>
    <row r="439" spans="5:15" ht="12.75">
      <c r="E439" s="8"/>
      <c r="K439" s="8"/>
      <c r="L439" s="8"/>
      <c r="M439" s="8"/>
      <c r="N439" s="8"/>
      <c r="O439" s="8"/>
    </row>
    <row r="440" spans="5:15" ht="12.75">
      <c r="E440" s="8"/>
      <c r="K440" s="8"/>
      <c r="L440" s="8"/>
      <c r="M440" s="8"/>
      <c r="N440" s="8"/>
      <c r="O440" s="8"/>
    </row>
    <row r="441" spans="5:15" ht="12.75">
      <c r="E441" s="8"/>
      <c r="K441" s="8"/>
      <c r="L441" s="8"/>
      <c r="M441" s="8"/>
      <c r="N441" s="8"/>
      <c r="O441" s="8"/>
    </row>
    <row r="442" spans="5:15" ht="12.75">
      <c r="E442" s="8"/>
      <c r="K442" s="8"/>
      <c r="L442" s="8"/>
      <c r="M442" s="8"/>
      <c r="N442" s="8"/>
      <c r="O442" s="8"/>
    </row>
    <row r="443" spans="5:15" ht="12.75">
      <c r="E443" s="8"/>
      <c r="K443" s="8"/>
      <c r="L443" s="8"/>
      <c r="M443" s="8"/>
      <c r="N443" s="8"/>
      <c r="O443" s="8"/>
    </row>
    <row r="444" spans="5:15" ht="12.75">
      <c r="E444" s="8"/>
      <c r="K444" s="8"/>
      <c r="L444" s="8"/>
      <c r="M444" s="8"/>
      <c r="N444" s="8"/>
      <c r="O444" s="8"/>
    </row>
    <row r="445" spans="5:15" ht="12.75">
      <c r="E445" s="8"/>
      <c r="K445" s="8"/>
      <c r="L445" s="8"/>
      <c r="M445" s="8"/>
      <c r="N445" s="8"/>
      <c r="O445" s="8"/>
    </row>
    <row r="446" spans="5:15" ht="12.75">
      <c r="E446" s="8"/>
      <c r="K446" s="8"/>
      <c r="L446" s="8"/>
      <c r="M446" s="8"/>
      <c r="N446" s="8"/>
      <c r="O446" s="8"/>
    </row>
    <row r="447" spans="5:15" ht="12.75">
      <c r="E447" s="8"/>
      <c r="K447" s="8"/>
      <c r="L447" s="8"/>
      <c r="M447" s="8"/>
      <c r="N447" s="8"/>
      <c r="O447" s="8"/>
    </row>
    <row r="448" spans="5:15" ht="12.75">
      <c r="E448" s="8"/>
      <c r="K448" s="8"/>
      <c r="L448" s="8"/>
      <c r="M448" s="8"/>
      <c r="N448" s="8"/>
      <c r="O448" s="8"/>
    </row>
    <row r="449" spans="5:15" ht="12.75">
      <c r="E449" s="8"/>
      <c r="K449" s="8"/>
      <c r="L449" s="8"/>
      <c r="M449" s="8"/>
      <c r="N449" s="8"/>
      <c r="O449" s="8"/>
    </row>
    <row r="450" spans="5:15" ht="12.75">
      <c r="E450" s="8"/>
      <c r="K450" s="8"/>
      <c r="L450" s="8"/>
      <c r="M450" s="8"/>
      <c r="N450" s="8"/>
      <c r="O450" s="8"/>
    </row>
    <row r="451" spans="5:15" ht="12.75">
      <c r="E451" s="8"/>
      <c r="K451" s="8"/>
      <c r="L451" s="8"/>
      <c r="M451" s="8"/>
      <c r="N451" s="8"/>
      <c r="O451" s="8"/>
    </row>
    <row r="452" spans="5:15" ht="12.75">
      <c r="E452" s="8"/>
      <c r="K452" s="8"/>
      <c r="L452" s="8"/>
      <c r="M452" s="8"/>
      <c r="N452" s="8"/>
      <c r="O452" s="8"/>
    </row>
    <row r="453" spans="5:15" ht="12.75">
      <c r="E453" s="8"/>
      <c r="K453" s="8"/>
      <c r="L453" s="8"/>
      <c r="M453" s="8"/>
      <c r="N453" s="8"/>
      <c r="O453" s="8"/>
    </row>
    <row r="454" spans="5:15" ht="12.75">
      <c r="E454" s="8"/>
      <c r="K454" s="8"/>
      <c r="L454" s="8"/>
      <c r="M454" s="8"/>
      <c r="N454" s="8"/>
      <c r="O454" s="8"/>
    </row>
    <row r="455" spans="5:15" ht="12.75">
      <c r="E455" s="8"/>
      <c r="K455" s="8"/>
      <c r="L455" s="8"/>
      <c r="M455" s="8"/>
      <c r="N455" s="8"/>
      <c r="O455" s="8"/>
    </row>
    <row r="456" spans="5:15" ht="12.75">
      <c r="E456" s="8"/>
      <c r="K456" s="8"/>
      <c r="L456" s="8"/>
      <c r="M456" s="8"/>
      <c r="N456" s="8"/>
      <c r="O456" s="8"/>
    </row>
    <row r="457" spans="5:15" ht="12.75">
      <c r="E457" s="8"/>
      <c r="K457" s="8"/>
      <c r="L457" s="8"/>
      <c r="M457" s="8"/>
      <c r="N457" s="8"/>
      <c r="O457" s="8"/>
    </row>
    <row r="458" spans="5:15" ht="12.75">
      <c r="E458" s="8"/>
      <c r="K458" s="8"/>
      <c r="L458" s="8"/>
      <c r="M458" s="8"/>
      <c r="N458" s="8"/>
      <c r="O458" s="8"/>
    </row>
    <row r="459" spans="5:15" ht="12.75">
      <c r="E459" s="8"/>
      <c r="K459" s="8"/>
      <c r="L459" s="8"/>
      <c r="M459" s="8"/>
      <c r="N459" s="8"/>
      <c r="O459" s="8"/>
    </row>
    <row r="460" spans="5:15" ht="12.75">
      <c r="E460" s="8"/>
      <c r="K460" s="8"/>
      <c r="L460" s="8"/>
      <c r="M460" s="8"/>
      <c r="N460" s="8"/>
      <c r="O460" s="8"/>
    </row>
    <row r="461" spans="5:15" ht="12.75">
      <c r="E461" s="8"/>
      <c r="K461" s="8"/>
      <c r="L461" s="8"/>
      <c r="M461" s="8"/>
      <c r="N461" s="8"/>
      <c r="O461" s="8"/>
    </row>
    <row r="462" spans="5:15" ht="12.75">
      <c r="E462" s="8"/>
      <c r="K462" s="8"/>
      <c r="L462" s="8"/>
      <c r="M462" s="8"/>
      <c r="N462" s="8"/>
      <c r="O462" s="8"/>
    </row>
    <row r="463" spans="5:15" ht="12.75">
      <c r="E463" s="8"/>
      <c r="K463" s="8"/>
      <c r="L463" s="8"/>
      <c r="M463" s="8"/>
      <c r="N463" s="8"/>
      <c r="O463" s="8"/>
    </row>
    <row r="464" spans="5:15" ht="12.75">
      <c r="E464" s="8"/>
      <c r="K464" s="8"/>
      <c r="L464" s="8"/>
      <c r="M464" s="8"/>
      <c r="N464" s="8"/>
      <c r="O464" s="8"/>
    </row>
    <row r="465" spans="5:15" ht="12.75">
      <c r="E465" s="8"/>
      <c r="K465" s="8"/>
      <c r="L465" s="8"/>
      <c r="M465" s="8"/>
      <c r="N465" s="8"/>
      <c r="O465" s="8"/>
    </row>
    <row r="466" spans="5:15" ht="12.75">
      <c r="E466" s="8"/>
      <c r="K466" s="8"/>
      <c r="L466" s="8"/>
      <c r="M466" s="8"/>
      <c r="N466" s="8"/>
      <c r="O466" s="8"/>
    </row>
    <row r="467" spans="5:15" ht="12.75">
      <c r="E467" s="8"/>
      <c r="K467" s="8"/>
      <c r="L467" s="8"/>
      <c r="M467" s="8"/>
      <c r="N467" s="8"/>
      <c r="O467" s="8"/>
    </row>
    <row r="468" spans="5:15" ht="12.75">
      <c r="E468" s="8"/>
      <c r="K468" s="8"/>
      <c r="L468" s="8"/>
      <c r="M468" s="8"/>
      <c r="N468" s="8"/>
      <c r="O468" s="8"/>
    </row>
    <row r="469" spans="5:15" ht="12.75">
      <c r="E469" s="8"/>
      <c r="K469" s="8"/>
      <c r="L469" s="8"/>
      <c r="M469" s="8"/>
      <c r="N469" s="8"/>
      <c r="O469" s="8"/>
    </row>
    <row r="470" spans="5:15" ht="12.75">
      <c r="E470" s="8"/>
      <c r="K470" s="8"/>
      <c r="L470" s="8"/>
      <c r="M470" s="8"/>
      <c r="N470" s="8"/>
      <c r="O470" s="8"/>
    </row>
    <row r="471" spans="5:15" ht="12.75">
      <c r="E471" s="8"/>
      <c r="K471" s="8"/>
      <c r="L471" s="8"/>
      <c r="M471" s="8"/>
      <c r="N471" s="8"/>
      <c r="O471" s="8"/>
    </row>
    <row r="472" spans="5:15" ht="12.75">
      <c r="E472" s="8"/>
      <c r="K472" s="8"/>
      <c r="L472" s="8"/>
      <c r="M472" s="8"/>
      <c r="N472" s="8"/>
      <c r="O472" s="8"/>
    </row>
    <row r="473" spans="5:15" ht="12.75">
      <c r="E473" s="8"/>
      <c r="K473" s="8"/>
      <c r="L473" s="8"/>
      <c r="M473" s="8"/>
      <c r="N473" s="8"/>
      <c r="O473" s="8"/>
    </row>
    <row r="474" spans="5:15" ht="12.75">
      <c r="E474" s="8"/>
      <c r="K474" s="8"/>
      <c r="L474" s="8"/>
      <c r="M474" s="8"/>
      <c r="N474" s="8"/>
      <c r="O474" s="8"/>
    </row>
    <row r="475" spans="5:15" ht="12.75">
      <c r="E475" s="8"/>
      <c r="K475" s="8"/>
      <c r="L475" s="8"/>
      <c r="M475" s="8"/>
      <c r="N475" s="8"/>
      <c r="O475" s="8"/>
    </row>
    <row r="476" spans="5:15" ht="12.75">
      <c r="E476" s="8"/>
      <c r="K476" s="8"/>
      <c r="L476" s="8"/>
      <c r="M476" s="8"/>
      <c r="N476" s="8"/>
      <c r="O476" s="8"/>
    </row>
    <row r="477" spans="5:15" ht="12.75">
      <c r="E477" s="8"/>
      <c r="K477" s="8"/>
      <c r="L477" s="8"/>
      <c r="M477" s="8"/>
      <c r="N477" s="8"/>
      <c r="O477" s="8"/>
    </row>
    <row r="478" spans="5:15" ht="12.75">
      <c r="E478" s="8"/>
      <c r="K478" s="8"/>
      <c r="L478" s="8"/>
      <c r="M478" s="8"/>
      <c r="N478" s="8"/>
      <c r="O478" s="8"/>
    </row>
    <row r="479" spans="5:15" ht="12.75">
      <c r="E479" s="8"/>
      <c r="K479" s="8"/>
      <c r="L479" s="8"/>
      <c r="M479" s="8"/>
      <c r="N479" s="8"/>
      <c r="O479" s="8"/>
    </row>
    <row r="480" spans="5:15" ht="12.75">
      <c r="E480" s="8"/>
      <c r="K480" s="8"/>
      <c r="L480" s="8"/>
      <c r="M480" s="8"/>
      <c r="N480" s="8"/>
      <c r="O480" s="8"/>
    </row>
    <row r="481" spans="5:15" ht="12.75">
      <c r="E481" s="8"/>
      <c r="K481" s="8"/>
      <c r="L481" s="8"/>
      <c r="M481" s="8"/>
      <c r="N481" s="8"/>
      <c r="O481" s="8"/>
    </row>
    <row r="482" spans="5:15" ht="12.75">
      <c r="E482" s="8"/>
      <c r="K482" s="8"/>
      <c r="L482" s="8"/>
      <c r="M482" s="8"/>
      <c r="N482" s="8"/>
      <c r="O482" s="8"/>
    </row>
    <row r="483" spans="5:15" ht="12.75">
      <c r="E483" s="8"/>
      <c r="K483" s="8"/>
      <c r="L483" s="8"/>
      <c r="M483" s="8"/>
      <c r="N483" s="8"/>
      <c r="O483" s="8"/>
    </row>
    <row r="484" spans="5:15" ht="12.75">
      <c r="E484" s="8"/>
      <c r="K484" s="8"/>
      <c r="L484" s="8"/>
      <c r="M484" s="8"/>
      <c r="N484" s="8"/>
      <c r="O484" s="8"/>
    </row>
    <row r="485" spans="5:15" ht="12.75">
      <c r="E485" s="8"/>
      <c r="K485" s="8"/>
      <c r="L485" s="8"/>
      <c r="M485" s="8"/>
      <c r="N485" s="8"/>
      <c r="O485" s="8"/>
    </row>
    <row r="486" spans="5:15" ht="12.75">
      <c r="E486" s="8"/>
      <c r="K486" s="8"/>
      <c r="L486" s="8"/>
      <c r="M486" s="8"/>
      <c r="N486" s="8"/>
      <c r="O486" s="8"/>
    </row>
    <row r="487" spans="5:15" ht="12.75">
      <c r="E487" s="8"/>
      <c r="K487" s="8"/>
      <c r="L487" s="8"/>
      <c r="M487" s="8"/>
      <c r="N487" s="8"/>
      <c r="O487" s="8"/>
    </row>
    <row r="488" spans="5:15" ht="12.75">
      <c r="E488" s="8"/>
      <c r="K488" s="8"/>
      <c r="L488" s="8"/>
      <c r="M488" s="8"/>
      <c r="N488" s="8"/>
      <c r="O488" s="8"/>
    </row>
    <row r="489" spans="5:15" ht="12.75">
      <c r="E489" s="8"/>
      <c r="K489" s="8"/>
      <c r="L489" s="8"/>
      <c r="M489" s="8"/>
      <c r="N489" s="8"/>
      <c r="O489" s="8"/>
    </row>
    <row r="490" spans="5:15" ht="12.75">
      <c r="E490" s="8"/>
      <c r="K490" s="8"/>
      <c r="L490" s="8"/>
      <c r="M490" s="8"/>
      <c r="N490" s="8"/>
      <c r="O490" s="8"/>
    </row>
    <row r="491" spans="5:15" ht="12.75">
      <c r="E491" s="8"/>
      <c r="K491" s="8"/>
      <c r="L491" s="8"/>
      <c r="M491" s="8"/>
      <c r="N491" s="8"/>
      <c r="O491" s="8"/>
    </row>
    <row r="492" spans="5:15" ht="12.75">
      <c r="E492" s="8"/>
      <c r="K492" s="8"/>
      <c r="L492" s="8"/>
      <c r="M492" s="8"/>
      <c r="N492" s="8"/>
      <c r="O492" s="8"/>
    </row>
    <row r="493" spans="5:15" ht="12.75">
      <c r="E493" s="8"/>
      <c r="K493" s="8"/>
      <c r="L493" s="8"/>
      <c r="M493" s="8"/>
      <c r="N493" s="8"/>
      <c r="O493" s="8"/>
    </row>
    <row r="494" spans="5:15" ht="12.75">
      <c r="E494" s="8"/>
      <c r="K494" s="8"/>
      <c r="L494" s="8"/>
      <c r="M494" s="8"/>
      <c r="N494" s="8"/>
      <c r="O494" s="8"/>
    </row>
    <row r="495" spans="5:15" ht="12.75">
      <c r="E495" s="8"/>
      <c r="K495" s="8"/>
      <c r="L495" s="8"/>
      <c r="M495" s="8"/>
      <c r="N495" s="8"/>
      <c r="O495" s="8"/>
    </row>
    <row r="496" spans="5:15" ht="12.75">
      <c r="E496" s="8"/>
      <c r="K496" s="8"/>
      <c r="L496" s="8"/>
      <c r="M496" s="8"/>
      <c r="N496" s="8"/>
      <c r="O496" s="8"/>
    </row>
    <row r="497" spans="5:15" ht="12.75">
      <c r="E497" s="8"/>
      <c r="K497" s="8"/>
      <c r="L497" s="8"/>
      <c r="M497" s="8"/>
      <c r="N497" s="8"/>
      <c r="O497" s="8"/>
    </row>
    <row r="498" spans="5:15" ht="12.75">
      <c r="E498" s="8"/>
      <c r="K498" s="8"/>
      <c r="L498" s="8"/>
      <c r="M498" s="8"/>
      <c r="N498" s="8"/>
      <c r="O498" s="8"/>
    </row>
    <row r="499" spans="5:15" ht="12.75">
      <c r="E499" s="8"/>
      <c r="K499" s="8"/>
      <c r="L499" s="8"/>
      <c r="M499" s="8"/>
      <c r="N499" s="8"/>
      <c r="O499" s="8"/>
    </row>
    <row r="500" spans="5:15" ht="12.75">
      <c r="E500" s="8"/>
      <c r="K500" s="8"/>
      <c r="L500" s="8"/>
      <c r="M500" s="8"/>
      <c r="N500" s="8"/>
      <c r="O500" s="8"/>
    </row>
    <row r="501" spans="5:15" ht="12.75">
      <c r="E501" s="8"/>
      <c r="K501" s="8"/>
      <c r="L501" s="8"/>
      <c r="M501" s="8"/>
      <c r="N501" s="8"/>
      <c r="O501" s="8"/>
    </row>
    <row r="502" spans="5:15" ht="12.75">
      <c r="E502" s="8"/>
      <c r="K502" s="8"/>
      <c r="L502" s="8"/>
      <c r="M502" s="8"/>
      <c r="N502" s="8"/>
      <c r="O502" s="8"/>
    </row>
    <row r="503" spans="5:15" ht="12.75">
      <c r="E503" s="8"/>
      <c r="K503" s="8"/>
      <c r="L503" s="8"/>
      <c r="M503" s="8"/>
      <c r="N503" s="8"/>
      <c r="O503" s="8"/>
    </row>
    <row r="504" spans="5:15" ht="12.75">
      <c r="E504" s="8"/>
      <c r="K504" s="8"/>
      <c r="L504" s="8"/>
      <c r="M504" s="8"/>
      <c r="N504" s="8"/>
      <c r="O504" s="8"/>
    </row>
    <row r="505" spans="5:15" ht="12.75">
      <c r="E505" s="8"/>
      <c r="K505" s="8"/>
      <c r="L505" s="8"/>
      <c r="M505" s="8"/>
      <c r="N505" s="8"/>
      <c r="O505" s="8"/>
    </row>
    <row r="506" spans="5:15" ht="12.75">
      <c r="E506" s="8"/>
      <c r="K506" s="8"/>
      <c r="L506" s="8"/>
      <c r="M506" s="8"/>
      <c r="N506" s="8"/>
      <c r="O506" s="8"/>
    </row>
    <row r="507" spans="5:15" ht="12.75">
      <c r="E507" s="8"/>
      <c r="K507" s="8"/>
      <c r="L507" s="8"/>
      <c r="M507" s="8"/>
      <c r="N507" s="8"/>
      <c r="O507" s="8"/>
    </row>
    <row r="508" spans="5:15" ht="12.75">
      <c r="E508" s="8"/>
      <c r="K508" s="8"/>
      <c r="L508" s="8"/>
      <c r="M508" s="8"/>
      <c r="N508" s="8"/>
      <c r="O508" s="8"/>
    </row>
    <row r="509" spans="5:15" ht="12.75">
      <c r="E509" s="8"/>
      <c r="K509" s="8"/>
      <c r="L509" s="8"/>
      <c r="M509" s="8"/>
      <c r="N509" s="8"/>
      <c r="O509" s="8"/>
    </row>
    <row r="510" spans="5:15" ht="12.75">
      <c r="E510" s="8"/>
      <c r="K510" s="8"/>
      <c r="L510" s="8"/>
      <c r="M510" s="8"/>
      <c r="N510" s="8"/>
      <c r="O510" s="8"/>
    </row>
    <row r="511" spans="5:15" ht="12.75">
      <c r="E511" s="8"/>
      <c r="K511" s="8"/>
      <c r="L511" s="8"/>
      <c r="M511" s="8"/>
      <c r="N511" s="8"/>
      <c r="O511" s="8"/>
    </row>
    <row r="512" spans="5:15" ht="12.75">
      <c r="E512" s="8"/>
      <c r="K512" s="8"/>
      <c r="L512" s="8"/>
      <c r="M512" s="8"/>
      <c r="N512" s="8"/>
      <c r="O512" s="8"/>
    </row>
    <row r="513" spans="5:15" ht="12.75">
      <c r="E513" s="8"/>
      <c r="K513" s="8"/>
      <c r="L513" s="8"/>
      <c r="M513" s="8"/>
      <c r="N513" s="8"/>
      <c r="O513" s="8"/>
    </row>
    <row r="514" spans="5:15" ht="12.75">
      <c r="E514" s="8"/>
      <c r="K514" s="8"/>
      <c r="L514" s="8"/>
      <c r="M514" s="8"/>
      <c r="N514" s="8"/>
      <c r="O514" s="8"/>
    </row>
    <row r="515" spans="5:15" ht="12.75">
      <c r="E515" s="8"/>
      <c r="K515" s="8"/>
      <c r="L515" s="8"/>
      <c r="M515" s="8"/>
      <c r="N515" s="8"/>
      <c r="O515" s="8"/>
    </row>
    <row r="516" spans="5:15" ht="12.75">
      <c r="E516" s="8"/>
      <c r="K516" s="8"/>
      <c r="L516" s="8"/>
      <c r="M516" s="8"/>
      <c r="N516" s="8"/>
      <c r="O516" s="8"/>
    </row>
    <row r="517" spans="5:15" ht="12.75">
      <c r="E517" s="8"/>
      <c r="K517" s="8"/>
      <c r="L517" s="8"/>
      <c r="M517" s="8"/>
      <c r="N517" s="8"/>
      <c r="O517" s="8"/>
    </row>
    <row r="518" spans="5:15" ht="12.75">
      <c r="E518" s="8"/>
      <c r="K518" s="8"/>
      <c r="L518" s="8"/>
      <c r="M518" s="8"/>
      <c r="N518" s="8"/>
      <c r="O518" s="8"/>
    </row>
    <row r="519" spans="5:15" ht="12.75">
      <c r="E519" s="8"/>
      <c r="K519" s="8"/>
      <c r="L519" s="8"/>
      <c r="M519" s="8"/>
      <c r="N519" s="8"/>
      <c r="O519" s="8"/>
    </row>
    <row r="520" spans="5:15" ht="12.75">
      <c r="E520" s="8"/>
      <c r="K520" s="8"/>
      <c r="L520" s="8"/>
      <c r="M520" s="8"/>
      <c r="N520" s="8"/>
      <c r="O520" s="8"/>
    </row>
    <row r="521" spans="5:15" ht="12.75">
      <c r="E521" s="8"/>
      <c r="K521" s="8"/>
      <c r="L521" s="8"/>
      <c r="M521" s="8"/>
      <c r="N521" s="8"/>
      <c r="O521" s="8"/>
    </row>
    <row r="522" spans="5:15" ht="12.75">
      <c r="E522" s="8"/>
      <c r="K522" s="8"/>
      <c r="L522" s="8"/>
      <c r="M522" s="8"/>
      <c r="N522" s="8"/>
      <c r="O522" s="8"/>
    </row>
    <row r="523" spans="5:15" ht="12.75">
      <c r="E523" s="8"/>
      <c r="K523" s="8"/>
      <c r="L523" s="8"/>
      <c r="M523" s="8"/>
      <c r="N523" s="8"/>
      <c r="O523" s="8"/>
    </row>
    <row r="524" spans="5:15" ht="12.75">
      <c r="E524" s="8"/>
      <c r="K524" s="8"/>
      <c r="L524" s="8"/>
      <c r="M524" s="8"/>
      <c r="N524" s="8"/>
      <c r="O524" s="8"/>
    </row>
    <row r="525" spans="5:15" ht="12.75">
      <c r="E525" s="8"/>
      <c r="K525" s="8"/>
      <c r="L525" s="8"/>
      <c r="M525" s="8"/>
      <c r="N525" s="8"/>
      <c r="O525" s="8"/>
    </row>
    <row r="526" spans="5:15" ht="12.75">
      <c r="E526" s="8"/>
      <c r="K526" s="8"/>
      <c r="L526" s="8"/>
      <c r="M526" s="8"/>
      <c r="N526" s="8"/>
      <c r="O526" s="8"/>
    </row>
    <row r="527" spans="5:15" ht="12.75">
      <c r="E527" s="8"/>
      <c r="K527" s="8"/>
      <c r="L527" s="8"/>
      <c r="M527" s="8"/>
      <c r="N527" s="8"/>
      <c r="O527" s="8"/>
    </row>
    <row r="528" spans="5:15" ht="12.75">
      <c r="E528" s="8"/>
      <c r="K528" s="8"/>
      <c r="L528" s="8"/>
      <c r="M528" s="8"/>
      <c r="N528" s="8"/>
      <c r="O528" s="8"/>
    </row>
    <row r="529" spans="5:15" ht="12.75">
      <c r="E529" s="8"/>
      <c r="K529" s="8"/>
      <c r="L529" s="8"/>
      <c r="M529" s="8"/>
      <c r="N529" s="8"/>
      <c r="O529" s="8"/>
    </row>
    <row r="530" spans="5:15" ht="12.75">
      <c r="E530" s="8"/>
      <c r="K530" s="8"/>
      <c r="L530" s="8"/>
      <c r="M530" s="8"/>
      <c r="N530" s="8"/>
      <c r="O530" s="8"/>
    </row>
    <row r="531" spans="5:15" ht="12.75">
      <c r="E531" s="8"/>
      <c r="K531" s="8"/>
      <c r="L531" s="8"/>
      <c r="M531" s="8"/>
      <c r="N531" s="8"/>
      <c r="O531" s="8"/>
    </row>
    <row r="532" spans="5:15" ht="12.75">
      <c r="E532" s="8"/>
      <c r="K532" s="8"/>
      <c r="L532" s="8"/>
      <c r="M532" s="8"/>
      <c r="N532" s="8"/>
      <c r="O532" s="8"/>
    </row>
    <row r="533" spans="5:15" ht="12.75">
      <c r="E533" s="8"/>
      <c r="K533" s="8"/>
      <c r="L533" s="8"/>
      <c r="M533" s="8"/>
      <c r="N533" s="8"/>
      <c r="O533" s="8"/>
    </row>
    <row r="534" spans="5:15" ht="12.75">
      <c r="E534" s="8"/>
      <c r="K534" s="8"/>
      <c r="L534" s="8"/>
      <c r="M534" s="8"/>
      <c r="N534" s="8"/>
      <c r="O534" s="8"/>
    </row>
    <row r="535" spans="5:15" ht="12.75">
      <c r="E535" s="8"/>
      <c r="K535" s="8"/>
      <c r="L535" s="8"/>
      <c r="M535" s="8"/>
      <c r="N535" s="8"/>
      <c r="O535" s="8"/>
    </row>
    <row r="536" spans="5:15" ht="12.75">
      <c r="E536" s="8"/>
      <c r="K536" s="8"/>
      <c r="L536" s="8"/>
      <c r="M536" s="8"/>
      <c r="N536" s="8"/>
      <c r="O536" s="8"/>
    </row>
    <row r="537" spans="5:15" ht="12.75">
      <c r="E537" s="8"/>
      <c r="K537" s="8"/>
      <c r="L537" s="8"/>
      <c r="M537" s="8"/>
      <c r="N537" s="8"/>
      <c r="O537" s="8"/>
    </row>
    <row r="538" spans="5:15" ht="12.75">
      <c r="E538" s="8"/>
      <c r="K538" s="8"/>
      <c r="L538" s="8"/>
      <c r="M538" s="8"/>
      <c r="N538" s="8"/>
      <c r="O538" s="8"/>
    </row>
    <row r="539" spans="5:15" ht="12.75">
      <c r="E539" s="8"/>
      <c r="K539" s="8"/>
      <c r="L539" s="8"/>
      <c r="M539" s="8"/>
      <c r="N539" s="8"/>
      <c r="O539" s="8"/>
    </row>
    <row r="540" spans="5:15" ht="12.75">
      <c r="E540" s="8"/>
      <c r="K540" s="8"/>
      <c r="L540" s="8"/>
      <c r="M540" s="8"/>
      <c r="N540" s="8"/>
      <c r="O540" s="8"/>
    </row>
    <row r="541" spans="5:15" ht="12.75">
      <c r="E541" s="8"/>
      <c r="K541" s="8"/>
      <c r="L541" s="8"/>
      <c r="M541" s="8"/>
      <c r="N541" s="8"/>
      <c r="O541" s="8"/>
    </row>
    <row r="542" spans="5:15" ht="12.75">
      <c r="E542" s="8"/>
      <c r="K542" s="8"/>
      <c r="L542" s="8"/>
      <c r="M542" s="8"/>
      <c r="N542" s="8"/>
      <c r="O542" s="8"/>
    </row>
    <row r="543" spans="5:15" ht="12.75">
      <c r="E543" s="8"/>
      <c r="K543" s="8"/>
      <c r="L543" s="8"/>
      <c r="M543" s="8"/>
      <c r="N543" s="8"/>
      <c r="O543" s="8"/>
    </row>
    <row r="544" spans="5:15" ht="12.75">
      <c r="E544" s="8"/>
      <c r="K544" s="8"/>
      <c r="L544" s="8"/>
      <c r="M544" s="8"/>
      <c r="N544" s="8"/>
      <c r="O544" s="8"/>
    </row>
    <row r="545" spans="5:15" ht="12.75">
      <c r="E545" s="8"/>
      <c r="K545" s="8"/>
      <c r="L545" s="8"/>
      <c r="M545" s="8"/>
      <c r="N545" s="8"/>
      <c r="O545" s="8"/>
    </row>
    <row r="546" spans="5:15" ht="12.75">
      <c r="E546" s="8"/>
      <c r="K546" s="8"/>
      <c r="L546" s="8"/>
      <c r="M546" s="8"/>
      <c r="N546" s="8"/>
      <c r="O546" s="8"/>
    </row>
    <row r="547" spans="5:15" ht="12.75">
      <c r="E547" s="8"/>
      <c r="K547" s="8"/>
      <c r="L547" s="8"/>
      <c r="M547" s="8"/>
      <c r="N547" s="8"/>
      <c r="O547" s="8"/>
    </row>
    <row r="548" spans="5:15" ht="12.75">
      <c r="E548" s="8"/>
      <c r="K548" s="8"/>
      <c r="L548" s="8"/>
      <c r="M548" s="8"/>
      <c r="N548" s="8"/>
      <c r="O548" s="8"/>
    </row>
    <row r="549" spans="5:15" ht="12.75">
      <c r="E549" s="8"/>
      <c r="K549" s="8"/>
      <c r="L549" s="8"/>
      <c r="M549" s="8"/>
      <c r="N549" s="8"/>
      <c r="O549" s="8"/>
    </row>
    <row r="550" spans="5:15" ht="12.75">
      <c r="E550" s="8"/>
      <c r="K550" s="8"/>
      <c r="L550" s="8"/>
      <c r="M550" s="8"/>
      <c r="N550" s="8"/>
      <c r="O550" s="8"/>
    </row>
    <row r="551" spans="5:15" ht="12.75">
      <c r="E551" s="8"/>
      <c r="K551" s="8"/>
      <c r="L551" s="8"/>
      <c r="M551" s="8"/>
      <c r="N551" s="8"/>
      <c r="O551" s="8"/>
    </row>
    <row r="552" spans="5:15" ht="12.75">
      <c r="E552" s="8"/>
      <c r="K552" s="8"/>
      <c r="L552" s="8"/>
      <c r="M552" s="8"/>
      <c r="N552" s="8"/>
      <c r="O552" s="8"/>
    </row>
    <row r="553" spans="5:15" ht="12.75">
      <c r="E553" s="8"/>
      <c r="K553" s="8"/>
      <c r="L553" s="8"/>
      <c r="M553" s="8"/>
      <c r="N553" s="8"/>
      <c r="O553" s="8"/>
    </row>
    <row r="554" spans="5:15" ht="12.75">
      <c r="E554" s="8"/>
      <c r="K554" s="8"/>
      <c r="L554" s="8"/>
      <c r="M554" s="8"/>
      <c r="N554" s="8"/>
      <c r="O554" s="8"/>
    </row>
    <row r="555" spans="5:15" ht="12.75">
      <c r="E555" s="8"/>
      <c r="K555" s="8"/>
      <c r="L555" s="8"/>
      <c r="M555" s="8"/>
      <c r="N555" s="8"/>
      <c r="O555" s="8"/>
    </row>
    <row r="556" spans="5:15" ht="12.75">
      <c r="E556" s="8"/>
      <c r="K556" s="8"/>
      <c r="L556" s="8"/>
      <c r="M556" s="8"/>
      <c r="N556" s="8"/>
      <c r="O556" s="8"/>
    </row>
    <row r="557" spans="5:15" ht="12.75">
      <c r="E557" s="8"/>
      <c r="K557" s="8"/>
      <c r="L557" s="8"/>
      <c r="M557" s="8"/>
      <c r="N557" s="8"/>
      <c r="O557" s="8"/>
    </row>
    <row r="558" spans="5:15" ht="12.75">
      <c r="E558" s="8"/>
      <c r="K558" s="8"/>
      <c r="L558" s="8"/>
      <c r="M558" s="8"/>
      <c r="N558" s="8"/>
      <c r="O558" s="8"/>
    </row>
    <row r="559" spans="5:15" ht="12.75">
      <c r="E559" s="8"/>
      <c r="K559" s="8"/>
      <c r="L559" s="8"/>
      <c r="M559" s="8"/>
      <c r="N559" s="8"/>
      <c r="O559" s="8"/>
    </row>
    <row r="560" spans="5:15" ht="12.75">
      <c r="E560" s="8"/>
      <c r="K560" s="8"/>
      <c r="L560" s="8"/>
      <c r="M560" s="8"/>
      <c r="N560" s="8"/>
      <c r="O560" s="8"/>
    </row>
    <row r="561" spans="5:15" ht="12.75">
      <c r="E561" s="8"/>
      <c r="K561" s="8"/>
      <c r="L561" s="8"/>
      <c r="M561" s="8"/>
      <c r="N561" s="8"/>
      <c r="O561" s="8"/>
    </row>
    <row r="562" spans="5:15" ht="12.75">
      <c r="E562" s="8"/>
      <c r="K562" s="8"/>
      <c r="L562" s="8"/>
      <c r="M562" s="8"/>
      <c r="N562" s="8"/>
      <c r="O562" s="8"/>
    </row>
    <row r="563" spans="5:15" ht="12.75">
      <c r="E563" s="8"/>
      <c r="K563" s="8"/>
      <c r="L563" s="8"/>
      <c r="M563" s="8"/>
      <c r="N563" s="8"/>
      <c r="O563" s="8"/>
    </row>
    <row r="564" spans="5:15" ht="12.75">
      <c r="E564" s="8"/>
      <c r="K564" s="8"/>
      <c r="L564" s="8"/>
      <c r="M564" s="8"/>
      <c r="N564" s="8"/>
      <c r="O564" s="8"/>
    </row>
    <row r="565" spans="5:15" ht="12.75">
      <c r="E565" s="8"/>
      <c r="K565" s="8"/>
      <c r="L565" s="8"/>
      <c r="M565" s="8"/>
      <c r="N565" s="8"/>
      <c r="O565" s="8"/>
    </row>
    <row r="566" spans="5:15" ht="12.75">
      <c r="E566" s="8"/>
      <c r="K566" s="8"/>
      <c r="L566" s="8"/>
      <c r="M566" s="8"/>
      <c r="N566" s="8"/>
      <c r="O566" s="8"/>
    </row>
    <row r="567" spans="5:15" ht="12.75">
      <c r="E567" s="8"/>
      <c r="K567" s="8"/>
      <c r="L567" s="8"/>
      <c r="M567" s="8"/>
      <c r="N567" s="8"/>
      <c r="O567" s="8"/>
    </row>
    <row r="568" spans="5:15" ht="12.75">
      <c r="E568" s="8"/>
      <c r="K568" s="8"/>
      <c r="L568" s="8"/>
      <c r="M568" s="8"/>
      <c r="N568" s="8"/>
      <c r="O568" s="8"/>
    </row>
    <row r="569" spans="5:15" ht="12.75">
      <c r="E569" s="8"/>
      <c r="K569" s="8"/>
      <c r="L569" s="8"/>
      <c r="M569" s="8"/>
      <c r="N569" s="8"/>
      <c r="O569" s="8"/>
    </row>
    <row r="570" spans="5:15" ht="12.75">
      <c r="E570" s="8"/>
      <c r="K570" s="8"/>
      <c r="L570" s="8"/>
      <c r="M570" s="8"/>
      <c r="N570" s="8"/>
      <c r="O570" s="8"/>
    </row>
    <row r="571" spans="5:15" ht="12.75">
      <c r="E571" s="8"/>
      <c r="K571" s="8"/>
      <c r="L571" s="8"/>
      <c r="M571" s="8"/>
      <c r="N571" s="8"/>
      <c r="O571" s="8"/>
    </row>
    <row r="572" spans="5:15" ht="12.75">
      <c r="E572" s="8"/>
      <c r="K572" s="8"/>
      <c r="L572" s="8"/>
      <c r="M572" s="8"/>
      <c r="N572" s="8"/>
      <c r="O572" s="8"/>
    </row>
    <row r="573" spans="5:15" ht="12.75">
      <c r="E573" s="8"/>
      <c r="K573" s="8"/>
      <c r="L573" s="8"/>
      <c r="M573" s="8"/>
      <c r="N573" s="8"/>
      <c r="O573" s="8"/>
    </row>
    <row r="574" spans="5:15" ht="12.75">
      <c r="E574" s="8"/>
      <c r="K574" s="8"/>
      <c r="L574" s="8"/>
      <c r="M574" s="8"/>
      <c r="N574" s="8"/>
      <c r="O574" s="8"/>
    </row>
    <row r="575" spans="5:15" ht="12.75">
      <c r="E575" s="8"/>
      <c r="K575" s="8"/>
      <c r="L575" s="8"/>
      <c r="M575" s="8"/>
      <c r="N575" s="8"/>
      <c r="O575" s="8"/>
    </row>
    <row r="576" spans="5:15" ht="12.75">
      <c r="E576" s="8"/>
      <c r="K576" s="8"/>
      <c r="L576" s="8"/>
      <c r="M576" s="8"/>
      <c r="N576" s="8"/>
      <c r="O576" s="8"/>
    </row>
    <row r="577" spans="5:15" ht="12.75">
      <c r="E577" s="8"/>
      <c r="K577" s="8"/>
      <c r="L577" s="8"/>
      <c r="M577" s="8"/>
      <c r="N577" s="8"/>
      <c r="O577" s="8"/>
    </row>
    <row r="578" spans="5:15" ht="12.75">
      <c r="E578" s="8"/>
      <c r="K578" s="8"/>
      <c r="L578" s="8"/>
      <c r="M578" s="8"/>
      <c r="N578" s="8"/>
      <c r="O578" s="8"/>
    </row>
    <row r="579" spans="5:15" ht="12.75">
      <c r="E579" s="8"/>
      <c r="K579" s="8"/>
      <c r="L579" s="8"/>
      <c r="M579" s="8"/>
      <c r="N579" s="8"/>
      <c r="O579" s="8"/>
    </row>
    <row r="580" spans="5:15" ht="12.75">
      <c r="E580" s="8"/>
      <c r="K580" s="8"/>
      <c r="L580" s="8"/>
      <c r="M580" s="8"/>
      <c r="N580" s="8"/>
      <c r="O580" s="8"/>
    </row>
    <row r="581" spans="5:15" ht="12.75">
      <c r="E581" s="8"/>
      <c r="K581" s="8"/>
      <c r="L581" s="8"/>
      <c r="M581" s="8"/>
      <c r="N581" s="8"/>
      <c r="O581" s="8"/>
    </row>
    <row r="582" spans="5:15" ht="12.75">
      <c r="E582" s="8"/>
      <c r="K582" s="8"/>
      <c r="L582" s="8"/>
      <c r="M582" s="8"/>
      <c r="N582" s="8"/>
      <c r="O582" s="8"/>
    </row>
    <row r="583" spans="5:15" ht="12.75">
      <c r="E583" s="8"/>
      <c r="K583" s="8"/>
      <c r="L583" s="8"/>
      <c r="M583" s="8"/>
      <c r="N583" s="8"/>
      <c r="O583" s="8"/>
    </row>
    <row r="584" spans="5:15" ht="12.75">
      <c r="E584" s="8"/>
      <c r="K584" s="8"/>
      <c r="L584" s="8"/>
      <c r="M584" s="8"/>
      <c r="N584" s="8"/>
      <c r="O584" s="8"/>
    </row>
    <row r="585" spans="5:15" ht="12.75">
      <c r="E585" s="8"/>
      <c r="K585" s="8"/>
      <c r="L585" s="8"/>
      <c r="M585" s="8"/>
      <c r="N585" s="8"/>
      <c r="O585" s="8"/>
    </row>
    <row r="586" spans="5:15" ht="12.75">
      <c r="E586" s="8"/>
      <c r="K586" s="8"/>
      <c r="L586" s="8"/>
      <c r="M586" s="8"/>
      <c r="N586" s="8"/>
      <c r="O586" s="8"/>
    </row>
    <row r="587" spans="5:15" ht="12.75">
      <c r="E587" s="8"/>
      <c r="K587" s="8"/>
      <c r="L587" s="8"/>
      <c r="M587" s="8"/>
      <c r="N587" s="8"/>
      <c r="O587" s="8"/>
    </row>
    <row r="588" spans="5:15" ht="12.75">
      <c r="E588" s="8"/>
      <c r="K588" s="8"/>
      <c r="L588" s="8"/>
      <c r="M588" s="8"/>
      <c r="N588" s="8"/>
      <c r="O588" s="8"/>
    </row>
    <row r="589" spans="5:15" ht="12.75">
      <c r="E589" s="8"/>
      <c r="K589" s="8"/>
      <c r="L589" s="8"/>
      <c r="M589" s="8"/>
      <c r="N589" s="8"/>
      <c r="O589" s="8"/>
    </row>
    <row r="590" spans="5:15" ht="12.75">
      <c r="E590" s="8"/>
      <c r="K590" s="8"/>
      <c r="L590" s="8"/>
      <c r="M590" s="8"/>
      <c r="N590" s="8"/>
      <c r="O590" s="8"/>
    </row>
    <row r="591" spans="5:15" ht="12.75">
      <c r="E591" s="8"/>
      <c r="K591" s="8"/>
      <c r="L591" s="8"/>
      <c r="M591" s="8"/>
      <c r="N591" s="8"/>
      <c r="O591" s="8"/>
    </row>
    <row r="592" spans="5:15" ht="12.75">
      <c r="E592" s="8"/>
      <c r="K592" s="8"/>
      <c r="L592" s="8"/>
      <c r="M592" s="8"/>
      <c r="N592" s="8"/>
      <c r="O592" s="8"/>
    </row>
    <row r="593" spans="5:15" ht="12.75">
      <c r="E593" s="8"/>
      <c r="K593" s="8"/>
      <c r="L593" s="8"/>
      <c r="M593" s="8"/>
      <c r="N593" s="8"/>
      <c r="O593" s="8"/>
    </row>
    <row r="594" spans="5:15" ht="12.75">
      <c r="E594" s="8"/>
      <c r="K594" s="8"/>
      <c r="L594" s="8"/>
      <c r="M594" s="8"/>
      <c r="N594" s="8"/>
      <c r="O594" s="8"/>
    </row>
    <row r="595" spans="5:15" ht="12.75">
      <c r="E595" s="8"/>
      <c r="K595" s="8"/>
      <c r="L595" s="8"/>
      <c r="M595" s="8"/>
      <c r="N595" s="8"/>
      <c r="O595" s="8"/>
    </row>
    <row r="596" spans="5:15" ht="12.75">
      <c r="E596" s="8"/>
      <c r="K596" s="8"/>
      <c r="L596" s="8"/>
      <c r="M596" s="8"/>
      <c r="N596" s="8"/>
      <c r="O596" s="8"/>
    </row>
    <row r="597" spans="5:15" ht="12.75">
      <c r="E597" s="8"/>
      <c r="K597" s="8"/>
      <c r="L597" s="8"/>
      <c r="M597" s="8"/>
      <c r="N597" s="8"/>
      <c r="O597" s="8"/>
    </row>
    <row r="598" spans="5:15" ht="12.75">
      <c r="E598" s="8"/>
      <c r="K598" s="8"/>
      <c r="L598" s="8"/>
      <c r="M598" s="8"/>
      <c r="N598" s="8"/>
      <c r="O598" s="8"/>
    </row>
    <row r="599" spans="5:15" ht="12.75">
      <c r="E599" s="8"/>
      <c r="K599" s="8"/>
      <c r="L599" s="8"/>
      <c r="M599" s="8"/>
      <c r="N599" s="8"/>
      <c r="O599" s="8"/>
    </row>
    <row r="600" spans="5:15" ht="12.75">
      <c r="E600" s="8"/>
      <c r="K600" s="8"/>
      <c r="L600" s="8"/>
      <c r="M600" s="8"/>
      <c r="N600" s="8"/>
      <c r="O600" s="8"/>
    </row>
    <row r="601" spans="5:15" ht="12.75">
      <c r="E601" s="8"/>
      <c r="K601" s="8"/>
      <c r="L601" s="8"/>
      <c r="M601" s="8"/>
      <c r="N601" s="8"/>
      <c r="O601" s="8"/>
    </row>
    <row r="602" spans="5:15" ht="12.75">
      <c r="E602" s="8"/>
      <c r="K602" s="8"/>
      <c r="L602" s="8"/>
      <c r="M602" s="8"/>
      <c r="N602" s="8"/>
      <c r="O602" s="8"/>
    </row>
    <row r="603" spans="5:15" ht="12.75">
      <c r="E603" s="8"/>
      <c r="K603" s="8"/>
      <c r="L603" s="8"/>
      <c r="M603" s="8"/>
      <c r="N603" s="8"/>
      <c r="O603" s="8"/>
    </row>
    <row r="604" spans="5:15" ht="12.75">
      <c r="E604" s="8"/>
      <c r="K604" s="8"/>
      <c r="L604" s="8"/>
      <c r="M604" s="8"/>
      <c r="N604" s="8"/>
      <c r="O604" s="8"/>
    </row>
    <row r="605" spans="5:15" ht="12.75">
      <c r="E605" s="8"/>
      <c r="K605" s="8"/>
      <c r="L605" s="8"/>
      <c r="M605" s="8"/>
      <c r="N605" s="8"/>
      <c r="O605" s="8"/>
    </row>
    <row r="606" spans="5:15" ht="12.75">
      <c r="E606" s="8"/>
      <c r="K606" s="8"/>
      <c r="L606" s="8"/>
      <c r="M606" s="8"/>
      <c r="N606" s="8"/>
      <c r="O606" s="8"/>
    </row>
    <row r="607" spans="5:15" ht="12.75">
      <c r="E607" s="8"/>
      <c r="K607" s="8"/>
      <c r="L607" s="8"/>
      <c r="M607" s="8"/>
      <c r="N607" s="8"/>
      <c r="O607" s="8"/>
    </row>
    <row r="608" spans="5:15" ht="12.75">
      <c r="E608" s="8"/>
      <c r="K608" s="8"/>
      <c r="L608" s="8"/>
      <c r="M608" s="8"/>
      <c r="N608" s="8"/>
      <c r="O608" s="8"/>
    </row>
    <row r="609" spans="5:15" ht="12.75">
      <c r="E609" s="8"/>
      <c r="K609" s="8"/>
      <c r="L609" s="8"/>
      <c r="M609" s="8"/>
      <c r="N609" s="8"/>
      <c r="O609" s="8"/>
    </row>
    <row r="610" spans="5:15" ht="12.75">
      <c r="E610" s="8"/>
      <c r="K610" s="8"/>
      <c r="L610" s="8"/>
      <c r="M610" s="8"/>
      <c r="N610" s="8"/>
      <c r="O610" s="8"/>
    </row>
    <row r="611" spans="5:15" ht="12.75">
      <c r="E611" s="8"/>
      <c r="K611" s="8"/>
      <c r="L611" s="8"/>
      <c r="M611" s="8"/>
      <c r="N611" s="8"/>
      <c r="O611" s="8"/>
    </row>
    <row r="612" spans="5:15" ht="12.75">
      <c r="E612" s="8"/>
      <c r="K612" s="8"/>
      <c r="L612" s="8"/>
      <c r="M612" s="8"/>
      <c r="N612" s="8"/>
      <c r="O612" s="8"/>
    </row>
    <row r="613" spans="5:15" ht="12.75">
      <c r="E613" s="8"/>
      <c r="K613" s="8"/>
      <c r="L613" s="8"/>
      <c r="M613" s="8"/>
      <c r="N613" s="8"/>
      <c r="O613" s="8"/>
    </row>
    <row r="614" spans="5:15" ht="12.75">
      <c r="E614" s="8"/>
      <c r="K614" s="8"/>
      <c r="L614" s="8"/>
      <c r="M614" s="8"/>
      <c r="N614" s="8"/>
      <c r="O614" s="8"/>
    </row>
    <row r="615" spans="5:15" ht="12.75">
      <c r="E615" s="8"/>
      <c r="K615" s="8"/>
      <c r="L615" s="8"/>
      <c r="M615" s="8"/>
      <c r="N615" s="8"/>
      <c r="O615" s="8"/>
    </row>
    <row r="616" spans="5:15" ht="12.75">
      <c r="E616" s="8"/>
      <c r="K616" s="8"/>
      <c r="L616" s="8"/>
      <c r="M616" s="8"/>
      <c r="N616" s="8"/>
      <c r="O616" s="8"/>
    </row>
    <row r="617" spans="5:15" ht="12.75">
      <c r="E617" s="8"/>
      <c r="K617" s="8"/>
      <c r="L617" s="8"/>
      <c r="M617" s="8"/>
      <c r="N617" s="8"/>
      <c r="O617" s="8"/>
    </row>
    <row r="618" spans="5:15" ht="12.75">
      <c r="E618" s="8"/>
      <c r="K618" s="8"/>
      <c r="L618" s="8"/>
      <c r="M618" s="8"/>
      <c r="N618" s="8"/>
      <c r="O618" s="8"/>
    </row>
    <row r="619" spans="5:15" ht="12.75">
      <c r="E619" s="8"/>
      <c r="K619" s="8"/>
      <c r="L619" s="8"/>
      <c r="M619" s="8"/>
      <c r="N619" s="8"/>
      <c r="O619" s="8"/>
    </row>
    <row r="620" spans="5:15" ht="12.75">
      <c r="E620" s="8"/>
      <c r="K620" s="8"/>
      <c r="L620" s="8"/>
      <c r="M620" s="8"/>
      <c r="N620" s="8"/>
      <c r="O620" s="8"/>
    </row>
    <row r="621" spans="5:15" ht="12.75">
      <c r="E621" s="8"/>
      <c r="K621" s="8"/>
      <c r="L621" s="8"/>
      <c r="M621" s="8"/>
      <c r="N621" s="8"/>
      <c r="O621" s="8"/>
    </row>
    <row r="622" spans="5:15" ht="12.75">
      <c r="E622" s="8"/>
      <c r="K622" s="8"/>
      <c r="L622" s="8"/>
      <c r="M622" s="8"/>
      <c r="N622" s="8"/>
      <c r="O622" s="8"/>
    </row>
    <row r="623" spans="5:15" ht="12.75">
      <c r="E623" s="8"/>
      <c r="K623" s="8"/>
      <c r="L623" s="8"/>
      <c r="M623" s="8"/>
      <c r="N623" s="8"/>
      <c r="O623" s="8"/>
    </row>
    <row r="624" spans="5:15" ht="12.75">
      <c r="E624" s="8"/>
      <c r="K624" s="8"/>
      <c r="L624" s="8"/>
      <c r="M624" s="8"/>
      <c r="N624" s="8"/>
      <c r="O624" s="8"/>
    </row>
    <row r="625" spans="5:15" ht="12.75">
      <c r="E625" s="8"/>
      <c r="K625" s="8"/>
      <c r="L625" s="8"/>
      <c r="M625" s="8"/>
      <c r="N625" s="8"/>
      <c r="O625" s="8"/>
    </row>
    <row r="626" spans="5:15" ht="12.75">
      <c r="E626" s="8"/>
      <c r="K626" s="8"/>
      <c r="L626" s="8"/>
      <c r="M626" s="8"/>
      <c r="N626" s="8"/>
      <c r="O626" s="8"/>
    </row>
    <row r="627" spans="5:15" ht="12.75">
      <c r="E627" s="8"/>
      <c r="K627" s="8"/>
      <c r="L627" s="8"/>
      <c r="M627" s="8"/>
      <c r="N627" s="8"/>
      <c r="O627" s="8"/>
    </row>
    <row r="628" spans="5:15" ht="12.75">
      <c r="E628" s="8"/>
      <c r="K628" s="8"/>
      <c r="L628" s="8"/>
      <c r="M628" s="8"/>
      <c r="N628" s="8"/>
      <c r="O628" s="8"/>
    </row>
    <row r="629" spans="5:15" ht="12.75">
      <c r="E629" s="8"/>
      <c r="K629" s="8"/>
      <c r="L629" s="8"/>
      <c r="M629" s="8"/>
      <c r="N629" s="8"/>
      <c r="O629" s="8"/>
    </row>
    <row r="630" spans="5:15" ht="12.75">
      <c r="E630" s="8"/>
      <c r="K630" s="8"/>
      <c r="L630" s="8"/>
      <c r="M630" s="8"/>
      <c r="N630" s="8"/>
      <c r="O630" s="8"/>
    </row>
    <row r="631" spans="5:15" ht="12.75">
      <c r="E631" s="8"/>
      <c r="K631" s="8"/>
      <c r="L631" s="8"/>
      <c r="M631" s="8"/>
      <c r="N631" s="8"/>
      <c r="O631" s="8"/>
    </row>
    <row r="632" spans="5:15" ht="12.75">
      <c r="E632" s="8"/>
      <c r="K632" s="8"/>
      <c r="L632" s="8"/>
      <c r="M632" s="8"/>
      <c r="N632" s="8"/>
      <c r="O632" s="8"/>
    </row>
    <row r="633" spans="5:15" ht="12.75">
      <c r="E633" s="8"/>
      <c r="K633" s="8"/>
      <c r="L633" s="8"/>
      <c r="M633" s="8"/>
      <c r="N633" s="8"/>
      <c r="O633" s="8"/>
    </row>
    <row r="634" spans="5:15" ht="12.75">
      <c r="E634" s="8"/>
      <c r="K634" s="8"/>
      <c r="L634" s="8"/>
      <c r="M634" s="8"/>
      <c r="N634" s="8"/>
      <c r="O634" s="8"/>
    </row>
    <row r="635" spans="5:15" ht="12.75">
      <c r="E635" s="8"/>
      <c r="K635" s="8"/>
      <c r="L635" s="8"/>
      <c r="M635" s="8"/>
      <c r="N635" s="8"/>
      <c r="O635" s="8"/>
    </row>
    <row r="636" spans="5:15" ht="12.75">
      <c r="E636" s="8"/>
      <c r="K636" s="8"/>
      <c r="L636" s="8"/>
      <c r="M636" s="8"/>
      <c r="N636" s="8"/>
      <c r="O636" s="8"/>
    </row>
    <row r="637" spans="5:15" ht="12.75">
      <c r="E637" s="8"/>
      <c r="K637" s="8"/>
      <c r="L637" s="8"/>
      <c r="M637" s="8"/>
      <c r="N637" s="8"/>
      <c r="O637" s="8"/>
    </row>
    <row r="638" spans="5:15" ht="12.75">
      <c r="E638" s="8"/>
      <c r="K638" s="8"/>
      <c r="L638" s="8"/>
      <c r="M638" s="8"/>
      <c r="N638" s="8"/>
      <c r="O638" s="8"/>
    </row>
    <row r="639" spans="5:15" ht="12.75">
      <c r="E639" s="8"/>
      <c r="K639" s="8"/>
      <c r="L639" s="8"/>
      <c r="M639" s="8"/>
      <c r="N639" s="8"/>
      <c r="O639" s="8"/>
    </row>
    <row r="640" spans="5:15" ht="12.75">
      <c r="E640" s="8"/>
      <c r="K640" s="8"/>
      <c r="L640" s="8"/>
      <c r="M640" s="8"/>
      <c r="N640" s="8"/>
      <c r="O640" s="8"/>
    </row>
    <row r="641" spans="5:15" ht="12.75">
      <c r="E641" s="8"/>
      <c r="K641" s="8"/>
      <c r="L641" s="8"/>
      <c r="M641" s="8"/>
      <c r="N641" s="8"/>
      <c r="O641" s="8"/>
    </row>
    <row r="642" spans="5:15" ht="12.75">
      <c r="E642" s="8"/>
      <c r="K642" s="8"/>
      <c r="L642" s="8"/>
      <c r="M642" s="8"/>
      <c r="N642" s="8"/>
      <c r="O642" s="8"/>
    </row>
    <row r="643" spans="5:15" ht="12.75">
      <c r="E643" s="8"/>
      <c r="K643" s="8"/>
      <c r="L643" s="8"/>
      <c r="M643" s="8"/>
      <c r="N643" s="8"/>
      <c r="O643" s="8"/>
    </row>
    <row r="644" spans="5:15" ht="12.75">
      <c r="E644" s="8"/>
      <c r="K644" s="8"/>
      <c r="L644" s="8"/>
      <c r="M644" s="8"/>
      <c r="N644" s="8"/>
      <c r="O644" s="8"/>
    </row>
    <row r="645" spans="5:15" ht="12.75">
      <c r="E645" s="8"/>
      <c r="K645" s="8"/>
      <c r="L645" s="8"/>
      <c r="M645" s="8"/>
      <c r="N645" s="8"/>
      <c r="O645" s="8"/>
    </row>
    <row r="646" spans="5:15" ht="12.75">
      <c r="E646" s="8"/>
      <c r="K646" s="8"/>
      <c r="L646" s="8"/>
      <c r="M646" s="8"/>
      <c r="N646" s="8"/>
      <c r="O646" s="8"/>
    </row>
    <row r="647" spans="5:15" ht="12.75">
      <c r="E647" s="8"/>
      <c r="K647" s="8"/>
      <c r="L647" s="8"/>
      <c r="M647" s="8"/>
      <c r="N647" s="8"/>
      <c r="O647" s="8"/>
    </row>
    <row r="648" spans="5:15" ht="12.75">
      <c r="E648" s="8"/>
      <c r="K648" s="8"/>
      <c r="L648" s="8"/>
      <c r="M648" s="8"/>
      <c r="N648" s="8"/>
      <c r="O648" s="8"/>
    </row>
    <row r="649" spans="5:15" ht="12.75">
      <c r="E649" s="8"/>
      <c r="K649" s="8"/>
      <c r="L649" s="8"/>
      <c r="M649" s="8"/>
      <c r="N649" s="8"/>
      <c r="O649" s="8"/>
    </row>
    <row r="650" spans="5:15" ht="12.75">
      <c r="E650" s="8"/>
      <c r="K650" s="8"/>
      <c r="L650" s="8"/>
      <c r="M650" s="8"/>
      <c r="N650" s="8"/>
      <c r="O650" s="8"/>
    </row>
    <row r="651" spans="5:15" ht="12.75">
      <c r="E651" s="8"/>
      <c r="K651" s="8"/>
      <c r="L651" s="8"/>
      <c r="M651" s="8"/>
      <c r="N651" s="8"/>
      <c r="O651" s="8"/>
    </row>
    <row r="652" spans="5:15" ht="12.75">
      <c r="E652" s="8"/>
      <c r="K652" s="8"/>
      <c r="L652" s="8"/>
      <c r="M652" s="8"/>
      <c r="N652" s="8"/>
      <c r="O652" s="8"/>
    </row>
    <row r="653" spans="5:15" ht="12.75">
      <c r="E653" s="8"/>
      <c r="K653" s="8"/>
      <c r="L653" s="8"/>
      <c r="M653" s="8"/>
      <c r="N653" s="8"/>
      <c r="O653" s="8"/>
    </row>
    <row r="654" spans="5:15" ht="12.75">
      <c r="E654" s="8"/>
      <c r="K654" s="8"/>
      <c r="L654" s="8"/>
      <c r="M654" s="8"/>
      <c r="N654" s="8"/>
      <c r="O654" s="8"/>
    </row>
    <row r="655" spans="5:15" ht="12.75">
      <c r="E655" s="8"/>
      <c r="K655" s="8"/>
      <c r="L655" s="8"/>
      <c r="M655" s="8"/>
      <c r="N655" s="8"/>
      <c r="O655" s="8"/>
    </row>
    <row r="656" spans="5:15" ht="12.75">
      <c r="E656" s="8"/>
      <c r="K656" s="8"/>
      <c r="L656" s="8"/>
      <c r="M656" s="8"/>
      <c r="N656" s="8"/>
      <c r="O656" s="8"/>
    </row>
    <row r="657" spans="5:15" ht="12.75">
      <c r="E657" s="8"/>
      <c r="K657" s="8"/>
      <c r="L657" s="8"/>
      <c r="M657" s="8"/>
      <c r="N657" s="8"/>
      <c r="O657" s="8"/>
    </row>
    <row r="658" spans="5:15" ht="12.75">
      <c r="E658" s="8"/>
      <c r="K658" s="8"/>
      <c r="L658" s="8"/>
      <c r="M658" s="8"/>
      <c r="N658" s="8"/>
      <c r="O658" s="8"/>
    </row>
    <row r="659" spans="5:15" ht="12.75">
      <c r="E659" s="8"/>
      <c r="K659" s="8"/>
      <c r="L659" s="8"/>
      <c r="M659" s="8"/>
      <c r="N659" s="8"/>
      <c r="O659" s="8"/>
    </row>
    <row r="660" spans="5:15" ht="12.75">
      <c r="E660" s="8"/>
      <c r="K660" s="8"/>
      <c r="L660" s="8"/>
      <c r="M660" s="8"/>
      <c r="N660" s="8"/>
      <c r="O660" s="8"/>
    </row>
    <row r="661" spans="5:15" ht="12.75">
      <c r="E661" s="8"/>
      <c r="K661" s="8"/>
      <c r="L661" s="8"/>
      <c r="M661" s="8"/>
      <c r="N661" s="8"/>
      <c r="O661" s="8"/>
    </row>
    <row r="662" spans="5:15" ht="12.75">
      <c r="E662" s="8"/>
      <c r="K662" s="8"/>
      <c r="L662" s="8"/>
      <c r="M662" s="8"/>
      <c r="N662" s="8"/>
      <c r="O662" s="8"/>
    </row>
    <row r="663" spans="5:15" ht="12.75">
      <c r="E663" s="8"/>
      <c r="K663" s="8"/>
      <c r="L663" s="8"/>
      <c r="M663" s="8"/>
      <c r="N663" s="8"/>
      <c r="O663" s="8"/>
    </row>
    <row r="664" spans="5:15" ht="12.75">
      <c r="E664" s="8"/>
      <c r="K664" s="8"/>
      <c r="L664" s="8"/>
      <c r="M664" s="8"/>
      <c r="N664" s="8"/>
      <c r="O664" s="8"/>
    </row>
    <row r="665" spans="5:15" ht="12.75">
      <c r="E665" s="8"/>
      <c r="K665" s="8"/>
      <c r="L665" s="8"/>
      <c r="M665" s="8"/>
      <c r="N665" s="8"/>
      <c r="O665" s="8"/>
    </row>
    <row r="666" spans="5:15" ht="12.75">
      <c r="E666" s="8"/>
      <c r="K666" s="8"/>
      <c r="L666" s="8"/>
      <c r="M666" s="8"/>
      <c r="N666" s="8"/>
      <c r="O666" s="8"/>
    </row>
    <row r="667" spans="5:15" ht="12.75">
      <c r="E667" s="8"/>
      <c r="K667" s="8"/>
      <c r="L667" s="8"/>
      <c r="M667" s="8"/>
      <c r="N667" s="8"/>
      <c r="O667" s="8"/>
    </row>
    <row r="668" spans="5:15" ht="12.75">
      <c r="E668" s="8"/>
      <c r="K668" s="8"/>
      <c r="L668" s="8"/>
      <c r="M668" s="8"/>
      <c r="N668" s="8"/>
      <c r="O668" s="8"/>
    </row>
    <row r="669" spans="5:15" ht="12.75">
      <c r="E669" s="8"/>
      <c r="K669" s="8"/>
      <c r="L669" s="8"/>
      <c r="M669" s="8"/>
      <c r="N669" s="8"/>
      <c r="O669" s="8"/>
    </row>
    <row r="670" spans="5:15" ht="12.75">
      <c r="E670" s="8"/>
      <c r="K670" s="8"/>
      <c r="L670" s="8"/>
      <c r="M670" s="8"/>
      <c r="N670" s="8"/>
      <c r="O670" s="8"/>
    </row>
    <row r="671" spans="5:15" ht="12.75">
      <c r="E671" s="8"/>
      <c r="K671" s="8"/>
      <c r="L671" s="8"/>
      <c r="M671" s="8"/>
      <c r="N671" s="8"/>
      <c r="O671" s="8"/>
    </row>
    <row r="672" spans="5:15" ht="12.75">
      <c r="E672" s="8"/>
      <c r="K672" s="8"/>
      <c r="L672" s="8"/>
      <c r="M672" s="8"/>
      <c r="N672" s="8"/>
      <c r="O672" s="8"/>
    </row>
    <row r="673" spans="5:15" ht="12.75">
      <c r="E673" s="8"/>
      <c r="K673" s="8"/>
      <c r="L673" s="8"/>
      <c r="M673" s="8"/>
      <c r="N673" s="8"/>
      <c r="O673" s="8"/>
    </row>
    <row r="674" spans="5:15" ht="12.75">
      <c r="E674" s="8"/>
      <c r="K674" s="8"/>
      <c r="L674" s="8"/>
      <c r="M674" s="8"/>
      <c r="N674" s="8"/>
      <c r="O674" s="8"/>
    </row>
    <row r="675" spans="5:15" ht="12.75">
      <c r="E675" s="8"/>
      <c r="K675" s="8"/>
      <c r="L675" s="8"/>
      <c r="M675" s="8"/>
      <c r="N675" s="8"/>
      <c r="O675" s="8"/>
    </row>
    <row r="676" spans="5:15" ht="12.75">
      <c r="E676" s="8"/>
      <c r="K676" s="8"/>
      <c r="L676" s="8"/>
      <c r="M676" s="8"/>
      <c r="N676" s="8"/>
      <c r="O676" s="8"/>
    </row>
    <row r="677" spans="5:15" ht="12.75">
      <c r="E677" s="8"/>
      <c r="K677" s="8"/>
      <c r="L677" s="8"/>
      <c r="M677" s="8"/>
      <c r="N677" s="8"/>
      <c r="O677" s="8"/>
    </row>
    <row r="678" spans="5:15" ht="12.75">
      <c r="E678" s="8"/>
      <c r="K678" s="8"/>
      <c r="L678" s="8"/>
      <c r="M678" s="8"/>
      <c r="N678" s="8"/>
      <c r="O678" s="8"/>
    </row>
    <row r="679" spans="5:15" ht="12.75">
      <c r="E679" s="8"/>
      <c r="K679" s="8"/>
      <c r="L679" s="8"/>
      <c r="M679" s="8"/>
      <c r="N679" s="8"/>
      <c r="O679" s="8"/>
    </row>
    <row r="680" spans="5:15" ht="12.75">
      <c r="E680" s="8"/>
      <c r="K680" s="8"/>
      <c r="L680" s="8"/>
      <c r="M680" s="8"/>
      <c r="N680" s="8"/>
      <c r="O680" s="8"/>
    </row>
    <row r="681" spans="5:15" ht="12.75">
      <c r="E681" s="8"/>
      <c r="K681" s="8"/>
      <c r="L681" s="8"/>
      <c r="M681" s="8"/>
      <c r="N681" s="8"/>
      <c r="O681" s="8"/>
    </row>
    <row r="682" spans="5:15" ht="12.75">
      <c r="E682" s="8"/>
      <c r="K682" s="8"/>
      <c r="L682" s="8"/>
      <c r="M682" s="8"/>
      <c r="N682" s="8"/>
      <c r="O682" s="8"/>
    </row>
    <row r="683" spans="5:15" ht="12.75">
      <c r="E683" s="8"/>
      <c r="K683" s="8"/>
      <c r="L683" s="8"/>
      <c r="M683" s="8"/>
      <c r="N683" s="8"/>
      <c r="O683" s="8"/>
    </row>
    <row r="684" spans="5:15" ht="12.75">
      <c r="E684" s="8"/>
      <c r="K684" s="8"/>
      <c r="L684" s="8"/>
      <c r="M684" s="8"/>
      <c r="N684" s="8"/>
      <c r="O684" s="8"/>
    </row>
    <row r="685" spans="5:15" ht="12.75">
      <c r="E685" s="8"/>
      <c r="K685" s="8"/>
      <c r="L685" s="8"/>
      <c r="M685" s="8"/>
      <c r="N685" s="8"/>
      <c r="O685" s="8"/>
    </row>
    <row r="686" spans="5:15" ht="12.75">
      <c r="E686" s="8"/>
      <c r="K686" s="8"/>
      <c r="L686" s="8"/>
      <c r="M686" s="8"/>
      <c r="N686" s="8"/>
      <c r="O686" s="8"/>
    </row>
    <row r="687" spans="5:15" ht="12.75">
      <c r="E687" s="8"/>
      <c r="K687" s="8"/>
      <c r="L687" s="8"/>
      <c r="M687" s="8"/>
      <c r="N687" s="8"/>
      <c r="O687" s="8"/>
    </row>
    <row r="688" spans="5:15" ht="12.75">
      <c r="E688" s="8"/>
      <c r="K688" s="8"/>
      <c r="L688" s="8"/>
      <c r="M688" s="8"/>
      <c r="N688" s="8"/>
      <c r="O688" s="8"/>
    </row>
    <row r="689" spans="5:15" ht="12.75">
      <c r="E689" s="8"/>
      <c r="K689" s="8"/>
      <c r="L689" s="8"/>
      <c r="M689" s="8"/>
      <c r="N689" s="8"/>
      <c r="O689" s="8"/>
    </row>
    <row r="690" spans="5:15" ht="12.75">
      <c r="E690" s="8"/>
      <c r="K690" s="8"/>
      <c r="L690" s="8"/>
      <c r="M690" s="8"/>
      <c r="N690" s="8"/>
      <c r="O690" s="8"/>
    </row>
    <row r="691" spans="5:15" ht="12.75">
      <c r="E691" s="8"/>
      <c r="K691" s="8"/>
      <c r="L691" s="8"/>
      <c r="M691" s="8"/>
      <c r="N691" s="8"/>
      <c r="O691" s="8"/>
    </row>
    <row r="692" spans="5:15" ht="12.75">
      <c r="E692" s="8"/>
      <c r="K692" s="8"/>
      <c r="L692" s="8"/>
      <c r="M692" s="8"/>
      <c r="N692" s="8"/>
      <c r="O692" s="8"/>
    </row>
    <row r="693" spans="5:15" ht="12.75">
      <c r="E693" s="8"/>
      <c r="K693" s="8"/>
      <c r="L693" s="8"/>
      <c r="M693" s="8"/>
      <c r="N693" s="8"/>
      <c r="O693" s="8"/>
    </row>
    <row r="694" spans="5:15" ht="12.75">
      <c r="E694" s="8"/>
      <c r="K694" s="8"/>
      <c r="L694" s="8"/>
      <c r="M694" s="8"/>
      <c r="N694" s="8"/>
      <c r="O694" s="8"/>
    </row>
    <row r="695" spans="5:15" ht="12.75">
      <c r="E695" s="8"/>
      <c r="K695" s="8"/>
      <c r="L695" s="8"/>
      <c r="M695" s="8"/>
      <c r="N695" s="8"/>
      <c r="O695" s="8"/>
    </row>
    <row r="696" spans="5:15" ht="12.75">
      <c r="E696" s="8"/>
      <c r="K696" s="8"/>
      <c r="L696" s="8"/>
      <c r="M696" s="8"/>
      <c r="N696" s="8"/>
      <c r="O696" s="8"/>
    </row>
    <row r="697" spans="5:15" ht="12.75">
      <c r="E697" s="8"/>
      <c r="K697" s="8"/>
      <c r="L697" s="8"/>
      <c r="M697" s="8"/>
      <c r="N697" s="8"/>
      <c r="O697" s="8"/>
    </row>
    <row r="698" spans="5:15" ht="12.75">
      <c r="E698" s="8"/>
      <c r="K698" s="8"/>
      <c r="L698" s="8"/>
      <c r="M698" s="8"/>
      <c r="N698" s="8"/>
      <c r="O698" s="8"/>
    </row>
    <row r="699" spans="5:15" ht="12.75">
      <c r="E699" s="8"/>
      <c r="K699" s="8"/>
      <c r="L699" s="8"/>
      <c r="M699" s="8"/>
      <c r="N699" s="8"/>
      <c r="O699" s="8"/>
    </row>
    <row r="700" spans="5:15" ht="12.75">
      <c r="E700" s="8"/>
      <c r="K700" s="8"/>
      <c r="L700" s="8"/>
      <c r="M700" s="8"/>
      <c r="N700" s="8"/>
      <c r="O700" s="8"/>
    </row>
    <row r="701" spans="5:15" ht="12.75">
      <c r="E701" s="8"/>
      <c r="K701" s="8"/>
      <c r="L701" s="8"/>
      <c r="M701" s="8"/>
      <c r="N701" s="8"/>
      <c r="O701" s="8"/>
    </row>
    <row r="702" spans="5:15" ht="12.75">
      <c r="E702" s="8"/>
      <c r="K702" s="8"/>
      <c r="L702" s="8"/>
      <c r="M702" s="8"/>
      <c r="N702" s="8"/>
      <c r="O702" s="8"/>
    </row>
    <row r="703" spans="5:15" ht="12.75">
      <c r="E703" s="8"/>
      <c r="K703" s="8"/>
      <c r="L703" s="8"/>
      <c r="M703" s="8"/>
      <c r="N703" s="8"/>
      <c r="O703" s="8"/>
    </row>
    <row r="704" spans="5:15" ht="12.75">
      <c r="E704" s="8"/>
      <c r="K704" s="8"/>
      <c r="L704" s="8"/>
      <c r="M704" s="8"/>
      <c r="N704" s="8"/>
      <c r="O704" s="8"/>
    </row>
    <row r="705" spans="5:15" ht="12.75">
      <c r="E705" s="8"/>
      <c r="K705" s="8"/>
      <c r="L705" s="8"/>
      <c r="M705" s="8"/>
      <c r="N705" s="8"/>
      <c r="O705" s="8"/>
    </row>
    <row r="706" spans="5:15" ht="12.75">
      <c r="E706" s="8"/>
      <c r="K706" s="8"/>
      <c r="L706" s="8"/>
      <c r="M706" s="8"/>
      <c r="N706" s="8"/>
      <c r="O706" s="8"/>
    </row>
    <row r="707" spans="5:15" ht="12.75">
      <c r="E707" s="8"/>
      <c r="K707" s="8"/>
      <c r="L707" s="8"/>
      <c r="M707" s="8"/>
      <c r="N707" s="8"/>
      <c r="O707" s="8"/>
    </row>
    <row r="708" spans="5:15" ht="12.75">
      <c r="E708" s="8"/>
      <c r="K708" s="8"/>
      <c r="L708" s="8"/>
      <c r="M708" s="8"/>
      <c r="N708" s="8"/>
      <c r="O708" s="8"/>
    </row>
    <row r="709" spans="5:15" ht="12.75">
      <c r="E709" s="8"/>
      <c r="K709" s="8"/>
      <c r="L709" s="8"/>
      <c r="M709" s="8"/>
      <c r="N709" s="8"/>
      <c r="O709" s="8"/>
    </row>
    <row r="710" spans="5:15" ht="12.75">
      <c r="E710" s="8"/>
      <c r="K710" s="8"/>
      <c r="L710" s="8"/>
      <c r="M710" s="8"/>
      <c r="N710" s="8"/>
      <c r="O710" s="8"/>
    </row>
    <row r="711" spans="5:15" ht="12.75">
      <c r="E711" s="8"/>
      <c r="K711" s="8"/>
      <c r="L711" s="8"/>
      <c r="M711" s="8"/>
      <c r="N711" s="8"/>
      <c r="O711" s="8"/>
    </row>
    <row r="712" spans="5:15" ht="12.75">
      <c r="E712" s="8"/>
      <c r="K712" s="8"/>
      <c r="L712" s="8"/>
      <c r="M712" s="8"/>
      <c r="N712" s="8"/>
      <c r="O712" s="8"/>
    </row>
    <row r="713" spans="5:15" ht="12.75">
      <c r="E713" s="8"/>
      <c r="K713" s="8"/>
      <c r="L713" s="8"/>
      <c r="M713" s="8"/>
      <c r="N713" s="8"/>
      <c r="O713" s="8"/>
    </row>
    <row r="714" spans="5:15" ht="12.75">
      <c r="E714" s="8"/>
      <c r="K714" s="8"/>
      <c r="L714" s="8"/>
      <c r="M714" s="8"/>
      <c r="N714" s="8"/>
      <c r="O714" s="8"/>
    </row>
    <row r="715" spans="5:15" ht="12.75">
      <c r="E715" s="8"/>
      <c r="K715" s="8"/>
      <c r="L715" s="8"/>
      <c r="M715" s="8"/>
      <c r="N715" s="8"/>
      <c r="O715" s="8"/>
    </row>
    <row r="716" spans="5:15" ht="12.75">
      <c r="E716" s="8"/>
      <c r="K716" s="8"/>
      <c r="L716" s="8"/>
      <c r="M716" s="8"/>
      <c r="N716" s="8"/>
      <c r="O716" s="8"/>
    </row>
    <row r="717" spans="5:15" ht="12.75">
      <c r="E717" s="8"/>
      <c r="K717" s="8"/>
      <c r="L717" s="8"/>
      <c r="M717" s="8"/>
      <c r="N717" s="8"/>
      <c r="O717" s="8"/>
    </row>
    <row r="718" spans="5:15" ht="12.75">
      <c r="E718" s="8"/>
      <c r="K718" s="8"/>
      <c r="L718" s="8"/>
      <c r="M718" s="8"/>
      <c r="N718" s="8"/>
      <c r="O718" s="8"/>
    </row>
    <row r="719" spans="5:15" ht="12.75">
      <c r="E719" s="8"/>
      <c r="K719" s="8"/>
      <c r="L719" s="8"/>
      <c r="M719" s="8"/>
      <c r="N719" s="8"/>
      <c r="O719" s="8"/>
    </row>
    <row r="720" spans="5:15" ht="12.75">
      <c r="E720" s="8"/>
      <c r="K720" s="8"/>
      <c r="L720" s="8"/>
      <c r="M720" s="8"/>
      <c r="N720" s="8"/>
      <c r="O720" s="8"/>
    </row>
    <row r="721" spans="5:15" ht="12.75">
      <c r="E721" s="8"/>
      <c r="K721" s="8"/>
      <c r="L721" s="8"/>
      <c r="M721" s="8"/>
      <c r="N721" s="8"/>
      <c r="O721" s="8"/>
    </row>
    <row r="722" spans="5:15" ht="12.75">
      <c r="E722" s="8"/>
      <c r="K722" s="8"/>
      <c r="L722" s="8"/>
      <c r="M722" s="8"/>
      <c r="N722" s="8"/>
      <c r="O722" s="8"/>
    </row>
    <row r="723" spans="5:15" ht="12.75">
      <c r="E723" s="8"/>
      <c r="K723" s="8"/>
      <c r="L723" s="8"/>
      <c r="M723" s="8"/>
      <c r="N723" s="8"/>
      <c r="O723" s="8"/>
    </row>
    <row r="724" spans="5:15" ht="12.75">
      <c r="E724" s="8"/>
      <c r="K724" s="8"/>
      <c r="L724" s="8"/>
      <c r="M724" s="8"/>
      <c r="N724" s="8"/>
      <c r="O724" s="8"/>
    </row>
    <row r="725" spans="5:15" ht="12.75">
      <c r="E725" s="8"/>
      <c r="K725" s="8"/>
      <c r="L725" s="8"/>
      <c r="M725" s="8"/>
      <c r="N725" s="8"/>
      <c r="O725" s="8"/>
    </row>
    <row r="726" spans="5:15" ht="12.75">
      <c r="E726" s="8"/>
      <c r="K726" s="8"/>
      <c r="L726" s="8"/>
      <c r="M726" s="8"/>
      <c r="N726" s="8"/>
      <c r="O726" s="8"/>
    </row>
    <row r="727" spans="5:15" ht="12.75">
      <c r="E727" s="8"/>
      <c r="K727" s="8"/>
      <c r="L727" s="8"/>
      <c r="M727" s="8"/>
      <c r="N727" s="8"/>
      <c r="O727" s="8"/>
    </row>
    <row r="728" spans="5:15" ht="12.75">
      <c r="E728" s="8"/>
      <c r="K728" s="8"/>
      <c r="L728" s="8"/>
      <c r="M728" s="8"/>
      <c r="N728" s="8"/>
      <c r="O728" s="8"/>
    </row>
    <row r="729" spans="5:15" ht="12.75">
      <c r="E729" s="8"/>
      <c r="K729" s="8"/>
      <c r="L729" s="8"/>
      <c r="M729" s="8"/>
      <c r="N729" s="8"/>
      <c r="O729" s="8"/>
    </row>
    <row r="730" spans="5:15" ht="12.75">
      <c r="E730" s="8"/>
      <c r="K730" s="8"/>
      <c r="L730" s="8"/>
      <c r="M730" s="8"/>
      <c r="N730" s="8"/>
      <c r="O730" s="8"/>
    </row>
    <row r="731" spans="5:15" ht="12.75">
      <c r="E731" s="8"/>
      <c r="K731" s="8"/>
      <c r="L731" s="8"/>
      <c r="M731" s="8"/>
      <c r="N731" s="8"/>
      <c r="O731" s="8"/>
    </row>
    <row r="732" spans="5:15" ht="12.75">
      <c r="E732" s="8"/>
      <c r="K732" s="8"/>
      <c r="L732" s="8"/>
      <c r="M732" s="8"/>
      <c r="N732" s="8"/>
      <c r="O732" s="8"/>
    </row>
    <row r="733" spans="5:15" ht="12.75">
      <c r="E733" s="8"/>
      <c r="K733" s="8"/>
      <c r="L733" s="8"/>
      <c r="M733" s="8"/>
      <c r="N733" s="8"/>
      <c r="O733" s="8"/>
    </row>
    <row r="734" spans="5:15" ht="12.75">
      <c r="E734" s="8"/>
      <c r="K734" s="8"/>
      <c r="L734" s="8"/>
      <c r="M734" s="8"/>
      <c r="N734" s="8"/>
      <c r="O734" s="8"/>
    </row>
    <row r="735" spans="5:15" ht="12.75">
      <c r="E735" s="8"/>
      <c r="K735" s="8"/>
      <c r="L735" s="8"/>
      <c r="M735" s="8"/>
      <c r="N735" s="8"/>
      <c r="O735" s="8"/>
    </row>
    <row r="736" spans="5:15" ht="12.75">
      <c r="E736" s="8"/>
      <c r="K736" s="8"/>
      <c r="L736" s="8"/>
      <c r="M736" s="8"/>
      <c r="N736" s="8"/>
      <c r="O736" s="8"/>
    </row>
    <row r="737" spans="5:15" ht="12.75">
      <c r="E737" s="8"/>
      <c r="K737" s="8"/>
      <c r="L737" s="8"/>
      <c r="M737" s="8"/>
      <c r="N737" s="8"/>
      <c r="O737" s="8"/>
    </row>
    <row r="738" spans="5:15" ht="12.75">
      <c r="E738" s="8"/>
      <c r="K738" s="8"/>
      <c r="L738" s="8"/>
      <c r="M738" s="8"/>
      <c r="N738" s="8"/>
      <c r="O738" s="8"/>
    </row>
    <row r="739" spans="5:15" ht="12.75">
      <c r="E739" s="8"/>
      <c r="K739" s="8"/>
      <c r="L739" s="8"/>
      <c r="M739" s="8"/>
      <c r="N739" s="8"/>
      <c r="O739" s="8"/>
    </row>
    <row r="740" spans="5:15" ht="12.75">
      <c r="E740" s="8"/>
      <c r="K740" s="8"/>
      <c r="L740" s="8"/>
      <c r="M740" s="8"/>
      <c r="N740" s="8"/>
      <c r="O740" s="8"/>
    </row>
    <row r="741" spans="5:15" ht="12.75">
      <c r="E741" s="8"/>
      <c r="K741" s="8"/>
      <c r="L741" s="8"/>
      <c r="M741" s="8"/>
      <c r="N741" s="8"/>
      <c r="O741" s="8"/>
    </row>
    <row r="742" spans="5:15" ht="12.75">
      <c r="E742" s="8"/>
      <c r="K742" s="8"/>
      <c r="L742" s="8"/>
      <c r="M742" s="8"/>
      <c r="N742" s="8"/>
      <c r="O742" s="8"/>
    </row>
    <row r="743" spans="5:15" ht="12.75">
      <c r="E743" s="8"/>
      <c r="K743" s="8"/>
      <c r="L743" s="8"/>
      <c r="M743" s="8"/>
      <c r="N743" s="8"/>
      <c r="O743" s="8"/>
    </row>
    <row r="744" spans="5:15" ht="12.75">
      <c r="E744" s="8"/>
      <c r="K744" s="8"/>
      <c r="L744" s="8"/>
      <c r="M744" s="8"/>
      <c r="N744" s="8"/>
      <c r="O744" s="8"/>
    </row>
    <row r="745" spans="5:15" ht="12.75">
      <c r="E745" s="8"/>
      <c r="K745" s="8"/>
      <c r="L745" s="8"/>
      <c r="M745" s="8"/>
      <c r="N745" s="8"/>
      <c r="O745" s="8"/>
    </row>
    <row r="746" spans="5:15" ht="12.75">
      <c r="E746" s="8"/>
      <c r="K746" s="8"/>
      <c r="L746" s="8"/>
      <c r="M746" s="8"/>
      <c r="N746" s="8"/>
      <c r="O746" s="8"/>
    </row>
    <row r="747" spans="5:15" ht="12.75">
      <c r="E747" s="8"/>
      <c r="K747" s="8"/>
      <c r="L747" s="8"/>
      <c r="M747" s="8"/>
      <c r="N747" s="8"/>
      <c r="O747" s="8"/>
    </row>
    <row r="748" spans="5:15" ht="12.75">
      <c r="E748" s="8"/>
      <c r="K748" s="8"/>
      <c r="L748" s="8"/>
      <c r="M748" s="8"/>
      <c r="N748" s="8"/>
      <c r="O748" s="8"/>
    </row>
    <row r="749" spans="5:15" ht="12.75">
      <c r="E749" s="8"/>
      <c r="K749" s="8"/>
      <c r="L749" s="8"/>
      <c r="M749" s="8"/>
      <c r="N749" s="8"/>
      <c r="O749" s="8"/>
    </row>
    <row r="750" spans="5:15" ht="12.75">
      <c r="E750" s="8"/>
      <c r="K750" s="8"/>
      <c r="L750" s="8"/>
      <c r="M750" s="8"/>
      <c r="N750" s="8"/>
      <c r="O750" s="8"/>
    </row>
    <row r="751" spans="5:15" ht="12.75">
      <c r="E751" s="8"/>
      <c r="K751" s="8"/>
      <c r="L751" s="8"/>
      <c r="M751" s="8"/>
      <c r="N751" s="8"/>
      <c r="O751" s="8"/>
    </row>
    <row r="752" spans="5:15" ht="12.75">
      <c r="E752" s="8"/>
      <c r="K752" s="8"/>
      <c r="L752" s="8"/>
      <c r="M752" s="8"/>
      <c r="N752" s="8"/>
      <c r="O752" s="8"/>
    </row>
    <row r="753" spans="5:15" ht="12.75">
      <c r="E753" s="8"/>
      <c r="K753" s="8"/>
      <c r="L753" s="8"/>
      <c r="M753" s="8"/>
      <c r="N753" s="8"/>
      <c r="O753" s="8"/>
    </row>
    <row r="754" spans="5:15" ht="12.75">
      <c r="E754" s="8"/>
      <c r="K754" s="8"/>
      <c r="L754" s="8"/>
      <c r="M754" s="8"/>
      <c r="N754" s="8"/>
      <c r="O754" s="8"/>
    </row>
    <row r="755" spans="5:15" ht="12.75">
      <c r="E755" s="8"/>
      <c r="K755" s="8"/>
      <c r="L755" s="8"/>
      <c r="M755" s="8"/>
      <c r="N755" s="8"/>
      <c r="O755" s="8"/>
    </row>
    <row r="756" spans="5:15" ht="12.75">
      <c r="E756" s="8"/>
      <c r="K756" s="8"/>
      <c r="L756" s="8"/>
      <c r="M756" s="8"/>
      <c r="N756" s="8"/>
      <c r="O756" s="8"/>
    </row>
    <row r="757" spans="5:15" ht="12.75">
      <c r="E757" s="8"/>
      <c r="K757" s="8"/>
      <c r="L757" s="8"/>
      <c r="M757" s="8"/>
      <c r="N757" s="8"/>
      <c r="O757" s="8"/>
    </row>
    <row r="758" spans="5:15" ht="12.75">
      <c r="E758" s="8"/>
      <c r="K758" s="8"/>
      <c r="L758" s="8"/>
      <c r="M758" s="8"/>
      <c r="N758" s="8"/>
      <c r="O758" s="8"/>
    </row>
    <row r="759" spans="5:15" ht="12.75">
      <c r="E759" s="8"/>
      <c r="K759" s="8"/>
      <c r="L759" s="8"/>
      <c r="M759" s="8"/>
      <c r="N759" s="8"/>
      <c r="O759" s="8"/>
    </row>
    <row r="760" spans="5:15" ht="12.75">
      <c r="E760" s="8"/>
      <c r="K760" s="8"/>
      <c r="L760" s="8"/>
      <c r="M760" s="8"/>
      <c r="N760" s="8"/>
      <c r="O760" s="8"/>
    </row>
    <row r="761" spans="5:15" ht="12.75">
      <c r="E761" s="8"/>
      <c r="K761" s="8"/>
      <c r="L761" s="8"/>
      <c r="M761" s="8"/>
      <c r="N761" s="8"/>
      <c r="O761" s="8"/>
    </row>
    <row r="762" spans="5:15" ht="12.75">
      <c r="E762" s="8"/>
      <c r="K762" s="8"/>
      <c r="L762" s="8"/>
      <c r="M762" s="8"/>
      <c r="N762" s="8"/>
      <c r="O762" s="8"/>
    </row>
    <row r="763" spans="5:15" ht="12.75">
      <c r="E763" s="8"/>
      <c r="K763" s="8"/>
      <c r="L763" s="8"/>
      <c r="M763" s="8"/>
      <c r="N763" s="8"/>
      <c r="O763" s="8"/>
    </row>
    <row r="764" spans="5:15" ht="12.75">
      <c r="E764" s="8"/>
      <c r="K764" s="8"/>
      <c r="L764" s="8"/>
      <c r="M764" s="8"/>
      <c r="N764" s="8"/>
      <c r="O764" s="8"/>
    </row>
    <row r="765" spans="5:15" ht="12.75">
      <c r="E765" s="8"/>
      <c r="K765" s="8"/>
      <c r="L765" s="8"/>
      <c r="M765" s="8"/>
      <c r="N765" s="8"/>
      <c r="O765" s="8"/>
    </row>
    <row r="766" spans="5:15" ht="12.75">
      <c r="E766" s="8"/>
      <c r="K766" s="8"/>
      <c r="L766" s="8"/>
      <c r="M766" s="8"/>
      <c r="N766" s="8"/>
      <c r="O766" s="8"/>
    </row>
    <row r="767" spans="5:15" ht="12.75">
      <c r="E767" s="8"/>
      <c r="K767" s="8"/>
      <c r="L767" s="8"/>
      <c r="M767" s="8"/>
      <c r="N767" s="8"/>
      <c r="O767" s="8"/>
    </row>
    <row r="768" spans="5:15" ht="12.75">
      <c r="E768" s="8"/>
      <c r="K768" s="8"/>
      <c r="L768" s="8"/>
      <c r="M768" s="8"/>
      <c r="N768" s="8"/>
      <c r="O768" s="8"/>
    </row>
    <row r="769" spans="5:15" ht="12.75">
      <c r="E769" s="8"/>
      <c r="K769" s="8"/>
      <c r="L769" s="8"/>
      <c r="M769" s="8"/>
      <c r="N769" s="8"/>
      <c r="O769" s="8"/>
    </row>
    <row r="770" spans="5:15" ht="12.75">
      <c r="E770" s="8"/>
      <c r="K770" s="8"/>
      <c r="L770" s="8"/>
      <c r="M770" s="8"/>
      <c r="N770" s="8"/>
      <c r="O770" s="8"/>
    </row>
    <row r="771" spans="5:15" ht="12.75">
      <c r="E771" s="8"/>
      <c r="K771" s="8"/>
      <c r="L771" s="8"/>
      <c r="M771" s="8"/>
      <c r="N771" s="8"/>
      <c r="O771" s="8"/>
    </row>
    <row r="772" spans="5:15" ht="12.75">
      <c r="E772" s="8"/>
      <c r="K772" s="8"/>
      <c r="L772" s="8"/>
      <c r="M772" s="8"/>
      <c r="N772" s="8"/>
      <c r="O772" s="8"/>
    </row>
    <row r="773" spans="5:15" ht="12.75">
      <c r="E773" s="8"/>
      <c r="K773" s="8"/>
      <c r="L773" s="8"/>
      <c r="M773" s="8"/>
      <c r="N773" s="8"/>
      <c r="O773" s="8"/>
    </row>
    <row r="774" spans="5:15" ht="12.75">
      <c r="E774" s="8"/>
      <c r="K774" s="8"/>
      <c r="L774" s="8"/>
      <c r="M774" s="8"/>
      <c r="N774" s="8"/>
      <c r="O774" s="8"/>
    </row>
    <row r="775" spans="5:15" ht="12.75">
      <c r="E775" s="8"/>
      <c r="K775" s="8"/>
      <c r="L775" s="8"/>
      <c r="M775" s="8"/>
      <c r="N775" s="8"/>
      <c r="O775" s="8"/>
    </row>
    <row r="776" spans="5:15" ht="12.75">
      <c r="E776" s="8"/>
      <c r="K776" s="8"/>
      <c r="L776" s="8"/>
      <c r="M776" s="8"/>
      <c r="N776" s="8"/>
      <c r="O776" s="8"/>
    </row>
    <row r="777" spans="5:15" ht="12.75">
      <c r="E777" s="8"/>
      <c r="K777" s="8"/>
      <c r="L777" s="8"/>
      <c r="M777" s="8"/>
      <c r="N777" s="8"/>
      <c r="O777" s="8"/>
    </row>
    <row r="778" spans="5:15" ht="12.75">
      <c r="E778" s="8"/>
      <c r="K778" s="8"/>
      <c r="L778" s="8"/>
      <c r="M778" s="8"/>
      <c r="N778" s="8"/>
      <c r="O778" s="8"/>
    </row>
    <row r="779" spans="5:15" ht="12.75">
      <c r="E779" s="8"/>
      <c r="K779" s="8"/>
      <c r="L779" s="8"/>
      <c r="M779" s="8"/>
      <c r="N779" s="8"/>
      <c r="O779" s="8"/>
    </row>
    <row r="780" spans="5:15" ht="12.75">
      <c r="E780" s="8"/>
      <c r="K780" s="8"/>
      <c r="L780" s="8"/>
      <c r="M780" s="8"/>
      <c r="N780" s="8"/>
      <c r="O780" s="8"/>
    </row>
    <row r="781" spans="5:15" ht="12.75">
      <c r="E781" s="8"/>
      <c r="K781" s="8"/>
      <c r="L781" s="8"/>
      <c r="M781" s="8"/>
      <c r="N781" s="8"/>
      <c r="O781" s="8"/>
    </row>
    <row r="782" spans="5:15" ht="12.75">
      <c r="E782" s="8"/>
      <c r="K782" s="8"/>
      <c r="L782" s="8"/>
      <c r="M782" s="8"/>
      <c r="N782" s="8"/>
      <c r="O782" s="8"/>
    </row>
    <row r="783" spans="5:15" ht="12.75">
      <c r="E783" s="8"/>
      <c r="K783" s="8"/>
      <c r="L783" s="8"/>
      <c r="M783" s="8"/>
      <c r="N783" s="8"/>
      <c r="O783" s="8"/>
    </row>
    <row r="784" spans="5:15" ht="12.75">
      <c r="E784" s="8"/>
      <c r="K784" s="8"/>
      <c r="L784" s="8"/>
      <c r="M784" s="8"/>
      <c r="N784" s="8"/>
      <c r="O784" s="8"/>
    </row>
    <row r="785" spans="5:15" ht="12.75">
      <c r="E785" s="8"/>
      <c r="K785" s="8"/>
      <c r="L785" s="8"/>
      <c r="M785" s="8"/>
      <c r="N785" s="8"/>
      <c r="O785" s="8"/>
    </row>
    <row r="786" spans="5:15" ht="12.75">
      <c r="E786" s="8"/>
      <c r="K786" s="8"/>
      <c r="L786" s="8"/>
      <c r="M786" s="8"/>
      <c r="N786" s="8"/>
      <c r="O786" s="8"/>
    </row>
    <row r="787" spans="5:15" ht="12.75">
      <c r="E787" s="8"/>
      <c r="K787" s="8"/>
      <c r="L787" s="8"/>
      <c r="M787" s="8"/>
      <c r="N787" s="8"/>
      <c r="O787" s="8"/>
    </row>
    <row r="788" spans="5:15" ht="12.75">
      <c r="E788" s="8"/>
      <c r="K788" s="8"/>
      <c r="L788" s="8"/>
      <c r="M788" s="8"/>
      <c r="N788" s="8"/>
      <c r="O788" s="8"/>
    </row>
    <row r="789" spans="5:15" ht="12.75">
      <c r="E789" s="8"/>
      <c r="K789" s="8"/>
      <c r="L789" s="8"/>
      <c r="M789" s="8"/>
      <c r="N789" s="8"/>
      <c r="O789" s="8"/>
    </row>
    <row r="790" spans="5:15" ht="12.75">
      <c r="E790" s="8"/>
      <c r="K790" s="8"/>
      <c r="L790" s="8"/>
      <c r="M790" s="8"/>
      <c r="N790" s="8"/>
      <c r="O790" s="8"/>
    </row>
    <row r="791" spans="5:15" ht="12.75">
      <c r="E791" s="8"/>
      <c r="K791" s="8"/>
      <c r="L791" s="8"/>
      <c r="M791" s="8"/>
      <c r="N791" s="8"/>
      <c r="O791" s="8"/>
    </row>
    <row r="792" spans="5:15" ht="12.75">
      <c r="E792" s="8"/>
      <c r="K792" s="8"/>
      <c r="L792" s="8"/>
      <c r="M792" s="8"/>
      <c r="N792" s="8"/>
      <c r="O792" s="8"/>
    </row>
    <row r="793" spans="5:15" ht="12.75">
      <c r="E793" s="8"/>
      <c r="K793" s="8"/>
      <c r="L793" s="8"/>
      <c r="M793" s="8"/>
      <c r="N793" s="8"/>
      <c r="O793" s="8"/>
    </row>
    <row r="794" spans="5:15" ht="12.75">
      <c r="E794" s="8"/>
      <c r="K794" s="8"/>
      <c r="L794" s="8"/>
      <c r="M794" s="8"/>
      <c r="N794" s="8"/>
      <c r="O794" s="8"/>
    </row>
    <row r="795" spans="5:15" ht="12.75">
      <c r="E795" s="8"/>
      <c r="K795" s="8"/>
      <c r="L795" s="8"/>
      <c r="M795" s="8"/>
      <c r="N795" s="8"/>
      <c r="O795" s="8"/>
    </row>
    <row r="796" spans="5:15" ht="12.75">
      <c r="E796" s="8"/>
      <c r="K796" s="8"/>
      <c r="L796" s="8"/>
      <c r="M796" s="8"/>
      <c r="N796" s="8"/>
      <c r="O796" s="8"/>
    </row>
    <row r="797" spans="5:15" ht="12.75">
      <c r="E797" s="8"/>
      <c r="K797" s="8"/>
      <c r="L797" s="8"/>
      <c r="M797" s="8"/>
      <c r="N797" s="8"/>
      <c r="O797" s="8"/>
    </row>
    <row r="798" spans="5:15" ht="12.75">
      <c r="E798" s="8"/>
      <c r="K798" s="8"/>
      <c r="L798" s="8"/>
      <c r="M798" s="8"/>
      <c r="N798" s="8"/>
      <c r="O798" s="8"/>
    </row>
    <row r="799" spans="5:15" ht="12.75">
      <c r="E799" s="8"/>
      <c r="K799" s="8"/>
      <c r="L799" s="8"/>
      <c r="M799" s="8"/>
      <c r="N799" s="8"/>
      <c r="O799" s="8"/>
    </row>
    <row r="800" spans="5:15" ht="12.75">
      <c r="E800" s="8"/>
      <c r="K800" s="8"/>
      <c r="L800" s="8"/>
      <c r="M800" s="8"/>
      <c r="N800" s="8"/>
      <c r="O800" s="8"/>
    </row>
    <row r="801" spans="5:15" ht="12.75">
      <c r="E801" s="8"/>
      <c r="K801" s="8"/>
      <c r="L801" s="8"/>
      <c r="M801" s="8"/>
      <c r="N801" s="8"/>
      <c r="O801" s="8"/>
    </row>
    <row r="802" spans="5:15" ht="12.75">
      <c r="E802" s="8"/>
      <c r="K802" s="8"/>
      <c r="L802" s="8"/>
      <c r="M802" s="8"/>
      <c r="N802" s="8"/>
      <c r="O802" s="8"/>
    </row>
    <row r="803" spans="5:15" ht="12.75">
      <c r="E803" s="8"/>
      <c r="K803" s="8"/>
      <c r="L803" s="8"/>
      <c r="M803" s="8"/>
      <c r="N803" s="8"/>
      <c r="O803" s="8"/>
    </row>
    <row r="804" spans="5:15" ht="12.75">
      <c r="E804" s="8"/>
      <c r="K804" s="8"/>
      <c r="L804" s="8"/>
      <c r="M804" s="8"/>
      <c r="N804" s="8"/>
      <c r="O804" s="8"/>
    </row>
    <row r="805" spans="5:15" ht="12.75">
      <c r="E805" s="8"/>
      <c r="K805" s="8"/>
      <c r="L805" s="8"/>
      <c r="M805" s="8"/>
      <c r="N805" s="8"/>
      <c r="O805" s="8"/>
    </row>
    <row r="806" spans="5:15" ht="12.75">
      <c r="E806" s="8"/>
      <c r="K806" s="8"/>
      <c r="L806" s="8"/>
      <c r="M806" s="8"/>
      <c r="N806" s="8"/>
      <c r="O806" s="8"/>
    </row>
    <row r="807" spans="5:15" ht="12.75">
      <c r="E807" s="8"/>
      <c r="K807" s="8"/>
      <c r="L807" s="8"/>
      <c r="M807" s="8"/>
      <c r="N807" s="8"/>
      <c r="O807" s="8"/>
    </row>
    <row r="808" spans="5:15" ht="12.75">
      <c r="E808" s="8"/>
      <c r="K808" s="8"/>
      <c r="L808" s="8"/>
      <c r="M808" s="8"/>
      <c r="N808" s="8"/>
      <c r="O808" s="8"/>
    </row>
    <row r="809" spans="5:15" ht="12.75">
      <c r="E809" s="8"/>
      <c r="K809" s="8"/>
      <c r="L809" s="8"/>
      <c r="M809" s="8"/>
      <c r="N809" s="8"/>
      <c r="O809" s="8"/>
    </row>
    <row r="810" spans="5:15" ht="12.75">
      <c r="E810" s="8"/>
      <c r="K810" s="8"/>
      <c r="L810" s="8"/>
      <c r="M810" s="8"/>
      <c r="N810" s="8"/>
      <c r="O810" s="8"/>
    </row>
    <row r="811" spans="5:15" ht="12.75">
      <c r="E811" s="8"/>
      <c r="K811" s="8"/>
      <c r="L811" s="8"/>
      <c r="M811" s="8"/>
      <c r="N811" s="8"/>
      <c r="O811" s="8"/>
    </row>
    <row r="812" spans="5:15" ht="12.75">
      <c r="E812" s="8"/>
      <c r="K812" s="8"/>
      <c r="L812" s="8"/>
      <c r="M812" s="8"/>
      <c r="N812" s="8"/>
      <c r="O812" s="8"/>
    </row>
    <row r="813" spans="5:15" ht="12.75">
      <c r="E813" s="8"/>
      <c r="K813" s="8"/>
      <c r="L813" s="8"/>
      <c r="M813" s="8"/>
      <c r="N813" s="8"/>
      <c r="O813" s="8"/>
    </row>
    <row r="814" spans="5:15" ht="12.75">
      <c r="E814" s="8"/>
      <c r="K814" s="8"/>
      <c r="L814" s="8"/>
      <c r="M814" s="8"/>
      <c r="N814" s="8"/>
      <c r="O814" s="8"/>
    </row>
    <row r="815" spans="5:15" ht="12.75">
      <c r="E815" s="8"/>
      <c r="K815" s="8"/>
      <c r="L815" s="8"/>
      <c r="M815" s="8"/>
      <c r="N815" s="8"/>
      <c r="O815" s="8"/>
    </row>
    <row r="816" spans="5:15" ht="12.75">
      <c r="E816" s="8"/>
      <c r="K816" s="8"/>
      <c r="L816" s="8"/>
      <c r="M816" s="8"/>
      <c r="N816" s="8"/>
      <c r="O816" s="8"/>
    </row>
    <row r="817" spans="5:15" ht="12.75">
      <c r="E817" s="8"/>
      <c r="K817" s="8"/>
      <c r="L817" s="8"/>
      <c r="M817" s="8"/>
      <c r="N817" s="8"/>
      <c r="O817" s="8"/>
    </row>
    <row r="818" spans="5:15" ht="12.75">
      <c r="E818" s="8"/>
      <c r="K818" s="8"/>
      <c r="L818" s="8"/>
      <c r="M818" s="8"/>
      <c r="N818" s="8"/>
      <c r="O818" s="8"/>
    </row>
    <row r="819" spans="5:15" ht="12.75">
      <c r="E819" s="8"/>
      <c r="K819" s="8"/>
      <c r="L819" s="8"/>
      <c r="M819" s="8"/>
      <c r="N819" s="8"/>
      <c r="O819" s="8"/>
    </row>
    <row r="820" spans="5:15" ht="12.75">
      <c r="E820" s="8"/>
      <c r="K820" s="8"/>
      <c r="L820" s="8"/>
      <c r="M820" s="8"/>
      <c r="N820" s="8"/>
      <c r="O820" s="8"/>
    </row>
    <row r="821" spans="5:15" ht="12.75">
      <c r="E821" s="8"/>
      <c r="K821" s="8"/>
      <c r="L821" s="8"/>
      <c r="M821" s="8"/>
      <c r="N821" s="8"/>
      <c r="O821" s="8"/>
    </row>
    <row r="822" spans="5:15" ht="12.75">
      <c r="E822" s="8"/>
      <c r="K822" s="8"/>
      <c r="L822" s="8"/>
      <c r="M822" s="8"/>
      <c r="N822" s="8"/>
      <c r="O822" s="8"/>
    </row>
    <row r="823" spans="5:15" ht="12.75">
      <c r="E823" s="8"/>
      <c r="K823" s="8"/>
      <c r="L823" s="8"/>
      <c r="M823" s="8"/>
      <c r="N823" s="8"/>
      <c r="O823" s="8"/>
    </row>
    <row r="824" spans="5:15" ht="12.75">
      <c r="E824" s="8"/>
      <c r="K824" s="8"/>
      <c r="L824" s="8"/>
      <c r="M824" s="8"/>
      <c r="N824" s="8"/>
      <c r="O824" s="8"/>
    </row>
    <row r="825" spans="5:15" ht="12.75">
      <c r="E825" s="8"/>
      <c r="K825" s="8"/>
      <c r="L825" s="8"/>
      <c r="M825" s="8"/>
      <c r="N825" s="8"/>
      <c r="O825" s="8"/>
    </row>
    <row r="826" spans="5:15" ht="12.75">
      <c r="E826" s="8"/>
      <c r="K826" s="8"/>
      <c r="L826" s="8"/>
      <c r="M826" s="8"/>
      <c r="N826" s="8"/>
      <c r="O826" s="8"/>
    </row>
    <row r="827" spans="5:15" ht="12.75">
      <c r="E827" s="8"/>
      <c r="K827" s="8"/>
      <c r="L827" s="8"/>
      <c r="M827" s="8"/>
      <c r="N827" s="8"/>
      <c r="O827" s="8"/>
    </row>
    <row r="828" spans="5:15" ht="12.75">
      <c r="E828" s="8"/>
      <c r="K828" s="8"/>
      <c r="L828" s="8"/>
      <c r="M828" s="8"/>
      <c r="N828" s="8"/>
      <c r="O828" s="8"/>
    </row>
    <row r="829" spans="5:15" ht="12.75">
      <c r="E829" s="8"/>
      <c r="K829" s="8"/>
      <c r="L829" s="8"/>
      <c r="M829" s="8"/>
      <c r="N829" s="8"/>
      <c r="O829" s="8"/>
    </row>
    <row r="830" spans="5:15" ht="12.75">
      <c r="E830" s="8"/>
      <c r="K830" s="8"/>
      <c r="L830" s="8"/>
      <c r="M830" s="8"/>
      <c r="N830" s="8"/>
      <c r="O830" s="8"/>
    </row>
    <row r="831" spans="5:15" ht="12.75">
      <c r="E831" s="8"/>
      <c r="K831" s="8"/>
      <c r="L831" s="8"/>
      <c r="M831" s="8"/>
      <c r="N831" s="8"/>
      <c r="O831" s="8"/>
    </row>
    <row r="832" spans="5:15" ht="12.75">
      <c r="E832" s="8"/>
      <c r="K832" s="8"/>
      <c r="L832" s="8"/>
      <c r="M832" s="8"/>
      <c r="N832" s="8"/>
      <c r="O832" s="8"/>
    </row>
    <row r="833" spans="5:15" ht="12.75">
      <c r="E833" s="8"/>
      <c r="K833" s="8"/>
      <c r="L833" s="8"/>
      <c r="M833" s="8"/>
      <c r="N833" s="8"/>
      <c r="O833" s="8"/>
    </row>
    <row r="834" spans="5:15" ht="12.75">
      <c r="E834" s="8"/>
      <c r="K834" s="8"/>
      <c r="L834" s="8"/>
      <c r="M834" s="8"/>
      <c r="N834" s="8"/>
      <c r="O834" s="8"/>
    </row>
    <row r="835" spans="5:15" ht="12.75">
      <c r="E835" s="8"/>
      <c r="K835" s="8"/>
      <c r="L835" s="8"/>
      <c r="M835" s="8"/>
      <c r="N835" s="8"/>
      <c r="O835" s="8"/>
    </row>
    <row r="836" spans="5:15" ht="12.75">
      <c r="E836" s="8"/>
      <c r="K836" s="8"/>
      <c r="L836" s="8"/>
      <c r="M836" s="8"/>
      <c r="N836" s="8"/>
      <c r="O836" s="8"/>
    </row>
    <row r="837" spans="5:15" ht="12.75">
      <c r="E837" s="8"/>
      <c r="K837" s="8"/>
      <c r="L837" s="8"/>
      <c r="M837" s="8"/>
      <c r="N837" s="8"/>
      <c r="O837" s="8"/>
    </row>
    <row r="838" spans="5:15" ht="12.75">
      <c r="E838" s="8"/>
      <c r="K838" s="8"/>
      <c r="L838" s="8"/>
      <c r="M838" s="8"/>
      <c r="N838" s="8"/>
      <c r="O838" s="8"/>
    </row>
    <row r="839" spans="5:15" ht="12.75">
      <c r="E839" s="8"/>
      <c r="K839" s="8"/>
      <c r="L839" s="8"/>
      <c r="M839" s="8"/>
      <c r="N839" s="8"/>
      <c r="O839" s="8"/>
    </row>
    <row r="840" spans="5:15" ht="12.75">
      <c r="E840" s="8"/>
      <c r="K840" s="8"/>
      <c r="L840" s="8"/>
      <c r="M840" s="8"/>
      <c r="N840" s="8"/>
      <c r="O840" s="8"/>
    </row>
    <row r="841" spans="5:15" ht="12.75">
      <c r="E841" s="8"/>
      <c r="K841" s="8"/>
      <c r="L841" s="8"/>
      <c r="M841" s="8"/>
      <c r="N841" s="8"/>
      <c r="O841" s="8"/>
    </row>
    <row r="842" spans="5:15" ht="12.75">
      <c r="E842" s="8"/>
      <c r="K842" s="8"/>
      <c r="L842" s="8"/>
      <c r="M842" s="8"/>
      <c r="N842" s="8"/>
      <c r="O842" s="8"/>
    </row>
    <row r="843" spans="5:15" ht="12.75">
      <c r="E843" s="8"/>
      <c r="K843" s="8"/>
      <c r="L843" s="8"/>
      <c r="M843" s="8"/>
      <c r="N843" s="8"/>
      <c r="O843" s="8"/>
    </row>
    <row r="844" spans="5:15" ht="12.75">
      <c r="E844" s="8"/>
      <c r="K844" s="8"/>
      <c r="L844" s="8"/>
      <c r="M844" s="8"/>
      <c r="N844" s="8"/>
      <c r="O844" s="8"/>
    </row>
    <row r="845" spans="5:15" ht="12.75">
      <c r="E845" s="8"/>
      <c r="K845" s="8"/>
      <c r="L845" s="8"/>
      <c r="M845" s="8"/>
      <c r="N845" s="8"/>
      <c r="O845" s="8"/>
    </row>
    <row r="846" spans="5:15" ht="12.75">
      <c r="E846" s="8"/>
      <c r="K846" s="8"/>
      <c r="L846" s="8"/>
      <c r="M846" s="8"/>
      <c r="N846" s="8"/>
      <c r="O846" s="8"/>
    </row>
    <row r="847" spans="5:15" ht="12.75">
      <c r="E847" s="8"/>
      <c r="K847" s="8"/>
      <c r="L847" s="8"/>
      <c r="M847" s="8"/>
      <c r="N847" s="8"/>
      <c r="O847" s="8"/>
    </row>
    <row r="848" spans="5:15" ht="12.75">
      <c r="E848" s="8"/>
      <c r="K848" s="8"/>
      <c r="L848" s="8"/>
      <c r="M848" s="8"/>
      <c r="N848" s="8"/>
      <c r="O848" s="8"/>
    </row>
    <row r="849" spans="5:15" ht="12.75">
      <c r="E849" s="8"/>
      <c r="K849" s="8"/>
      <c r="L849" s="8"/>
      <c r="M849" s="8"/>
      <c r="N849" s="8"/>
      <c r="O849" s="8"/>
    </row>
    <row r="850" spans="5:15" ht="12.75">
      <c r="E850" s="8"/>
      <c r="K850" s="8"/>
      <c r="L850" s="8"/>
      <c r="M850" s="8"/>
      <c r="N850" s="8"/>
      <c r="O850" s="8"/>
    </row>
    <row r="851" spans="5:15" ht="12.75">
      <c r="E851" s="8"/>
      <c r="K851" s="8"/>
      <c r="L851" s="8"/>
      <c r="M851" s="8"/>
      <c r="N851" s="8"/>
      <c r="O851" s="8"/>
    </row>
    <row r="852" spans="5:15" ht="12.75">
      <c r="E852" s="8"/>
      <c r="K852" s="8"/>
      <c r="L852" s="8"/>
      <c r="M852" s="8"/>
      <c r="N852" s="8"/>
      <c r="O852" s="8"/>
    </row>
    <row r="853" spans="5:15" ht="12.75">
      <c r="E853" s="8"/>
      <c r="K853" s="8"/>
      <c r="L853" s="8"/>
      <c r="M853" s="8"/>
      <c r="N853" s="8"/>
      <c r="O853" s="8"/>
    </row>
    <row r="854" spans="5:15" ht="12.75">
      <c r="E854" s="8"/>
      <c r="K854" s="8"/>
      <c r="L854" s="8"/>
      <c r="M854" s="8"/>
      <c r="N854" s="8"/>
      <c r="O854" s="8"/>
    </row>
    <row r="855" spans="5:15" ht="12.75">
      <c r="E855" s="8"/>
      <c r="K855" s="8"/>
      <c r="L855" s="8"/>
      <c r="M855" s="8"/>
      <c r="N855" s="8"/>
      <c r="O855" s="8"/>
    </row>
    <row r="856" spans="5:15" ht="12.75">
      <c r="E856" s="8"/>
      <c r="K856" s="8"/>
      <c r="L856" s="8"/>
      <c r="M856" s="8"/>
      <c r="N856" s="8"/>
      <c r="O856" s="8"/>
    </row>
    <row r="857" spans="5:15" ht="12.75">
      <c r="E857" s="8"/>
      <c r="K857" s="8"/>
      <c r="L857" s="8"/>
      <c r="M857" s="8"/>
      <c r="N857" s="8"/>
      <c r="O857" s="8"/>
    </row>
    <row r="858" spans="5:15" ht="12.75">
      <c r="E858" s="8"/>
      <c r="K858" s="8"/>
      <c r="L858" s="8"/>
      <c r="M858" s="8"/>
      <c r="N858" s="8"/>
      <c r="O858" s="8"/>
    </row>
    <row r="859" spans="5:15" ht="12.75">
      <c r="E859" s="8"/>
      <c r="K859" s="8"/>
      <c r="L859" s="8"/>
      <c r="M859" s="8"/>
      <c r="N859" s="8"/>
      <c r="O859" s="8"/>
    </row>
    <row r="860" spans="5:15" ht="12.75">
      <c r="E860" s="8"/>
      <c r="K860" s="8"/>
      <c r="L860" s="8"/>
      <c r="M860" s="8"/>
      <c r="N860" s="8"/>
      <c r="O860" s="8"/>
    </row>
    <row r="861" spans="5:15" ht="12.75">
      <c r="E861" s="8"/>
      <c r="K861" s="8"/>
      <c r="L861" s="8"/>
      <c r="M861" s="8"/>
      <c r="N861" s="8"/>
      <c r="O861" s="8"/>
    </row>
    <row r="862" spans="5:15" ht="12.75">
      <c r="E862" s="8"/>
      <c r="K862" s="8"/>
      <c r="L862" s="8"/>
      <c r="M862" s="8"/>
      <c r="N862" s="8"/>
      <c r="O862" s="8"/>
    </row>
    <row r="863" spans="5:15" ht="12.75">
      <c r="E863" s="8"/>
      <c r="K863" s="8"/>
      <c r="L863" s="8"/>
      <c r="M863" s="8"/>
      <c r="N863" s="8"/>
      <c r="O863" s="8"/>
    </row>
    <row r="864" spans="5:15" ht="12.75">
      <c r="E864" s="8"/>
      <c r="K864" s="8"/>
      <c r="L864" s="8"/>
      <c r="M864" s="8"/>
      <c r="N864" s="8"/>
      <c r="O864" s="8"/>
    </row>
    <row r="865" spans="5:15" ht="12.75">
      <c r="E865" s="8"/>
      <c r="K865" s="8"/>
      <c r="L865" s="8"/>
      <c r="M865" s="8"/>
      <c r="N865" s="8"/>
      <c r="O865" s="8"/>
    </row>
    <row r="866" spans="5:15" ht="12.75">
      <c r="E866" s="8"/>
      <c r="K866" s="8"/>
      <c r="L866" s="8"/>
      <c r="M866" s="8"/>
      <c r="N866" s="8"/>
      <c r="O866" s="8"/>
    </row>
    <row r="867" spans="5:15" ht="12.75">
      <c r="E867" s="8"/>
      <c r="K867" s="8"/>
      <c r="L867" s="8"/>
      <c r="M867" s="8"/>
      <c r="N867" s="8"/>
      <c r="O867" s="8"/>
    </row>
    <row r="868" spans="5:15" ht="12.75">
      <c r="E868" s="8"/>
      <c r="K868" s="8"/>
      <c r="L868" s="8"/>
      <c r="M868" s="8"/>
      <c r="N868" s="8"/>
      <c r="O868" s="8"/>
    </row>
    <row r="869" spans="5:15" ht="12.75">
      <c r="E869" s="8"/>
      <c r="K869" s="8"/>
      <c r="L869" s="8"/>
      <c r="M869" s="8"/>
      <c r="N869" s="8"/>
      <c r="O869" s="8"/>
    </row>
    <row r="870" spans="5:15" ht="12.75">
      <c r="E870" s="8"/>
      <c r="K870" s="8"/>
      <c r="L870" s="8"/>
      <c r="M870" s="8"/>
      <c r="N870" s="8"/>
      <c r="O870" s="8"/>
    </row>
    <row r="871" spans="5:15" ht="12.75">
      <c r="E871" s="8"/>
      <c r="K871" s="8"/>
      <c r="L871" s="8"/>
      <c r="M871" s="8"/>
      <c r="N871" s="8"/>
      <c r="O871" s="8"/>
    </row>
    <row r="872" spans="5:15" ht="12.75">
      <c r="E872" s="8"/>
      <c r="K872" s="8"/>
      <c r="L872" s="8"/>
      <c r="M872" s="8"/>
      <c r="N872" s="8"/>
      <c r="O872" s="8"/>
    </row>
    <row r="873" spans="5:15" ht="12.75">
      <c r="E873" s="8"/>
      <c r="K873" s="8"/>
      <c r="L873" s="8"/>
      <c r="M873" s="8"/>
      <c r="N873" s="8"/>
      <c r="O873" s="8"/>
    </row>
    <row r="874" spans="5:15" ht="12.75">
      <c r="E874" s="8"/>
      <c r="K874" s="8"/>
      <c r="L874" s="8"/>
      <c r="M874" s="8"/>
      <c r="N874" s="8"/>
      <c r="O874" s="8"/>
    </row>
    <row r="875" spans="5:15" ht="12.75">
      <c r="E875" s="8"/>
      <c r="K875" s="8"/>
      <c r="L875" s="8"/>
      <c r="M875" s="8"/>
      <c r="N875" s="8"/>
      <c r="O875" s="8"/>
    </row>
    <row r="876" spans="5:15" ht="12.75">
      <c r="E876" s="8"/>
      <c r="K876" s="8"/>
      <c r="L876" s="8"/>
      <c r="M876" s="8"/>
      <c r="N876" s="8"/>
      <c r="O876" s="8"/>
    </row>
    <row r="877" spans="5:15" ht="12.75">
      <c r="E877" s="8"/>
      <c r="K877" s="8"/>
      <c r="L877" s="8"/>
      <c r="M877" s="8"/>
      <c r="N877" s="8"/>
      <c r="O877" s="8"/>
    </row>
    <row r="878" spans="5:15" ht="12.75">
      <c r="E878" s="8"/>
      <c r="K878" s="8"/>
      <c r="L878" s="8"/>
      <c r="M878" s="8"/>
      <c r="N878" s="8"/>
      <c r="O878" s="8"/>
    </row>
    <row r="879" spans="5:15" ht="12.75">
      <c r="E879" s="8"/>
      <c r="K879" s="8"/>
      <c r="L879" s="8"/>
      <c r="M879" s="8"/>
      <c r="N879" s="8"/>
      <c r="O879" s="8"/>
    </row>
    <row r="880" spans="5:15" ht="12.75">
      <c r="E880" s="8"/>
      <c r="K880" s="8"/>
      <c r="L880" s="8"/>
      <c r="M880" s="8"/>
      <c r="N880" s="8"/>
      <c r="O880" s="8"/>
    </row>
    <row r="881" spans="5:15" ht="12.75">
      <c r="E881" s="8"/>
      <c r="K881" s="8"/>
      <c r="L881" s="8"/>
      <c r="M881" s="8"/>
      <c r="N881" s="8"/>
      <c r="O881" s="8"/>
    </row>
    <row r="882" spans="5:15" ht="12.75">
      <c r="E882" s="8"/>
      <c r="K882" s="8"/>
      <c r="L882" s="8"/>
      <c r="M882" s="8"/>
      <c r="N882" s="8"/>
      <c r="O882" s="8"/>
    </row>
    <row r="883" spans="5:15" ht="12.75">
      <c r="E883" s="8"/>
      <c r="K883" s="8"/>
      <c r="L883" s="8"/>
      <c r="M883" s="8"/>
      <c r="N883" s="8"/>
      <c r="O883" s="8"/>
    </row>
    <row r="884" spans="5:15" ht="12.75">
      <c r="E884" s="8"/>
      <c r="K884" s="8"/>
      <c r="L884" s="8"/>
      <c r="M884" s="8"/>
      <c r="N884" s="8"/>
      <c r="O884" s="8"/>
    </row>
    <row r="885" spans="5:15" ht="12.75">
      <c r="E885" s="8"/>
      <c r="K885" s="8"/>
      <c r="L885" s="8"/>
      <c r="M885" s="8"/>
      <c r="N885" s="8"/>
      <c r="O885" s="8"/>
    </row>
    <row r="886" spans="5:15" ht="12.75">
      <c r="E886" s="8"/>
      <c r="K886" s="8"/>
      <c r="L886" s="8"/>
      <c r="M886" s="8"/>
      <c r="N886" s="8"/>
      <c r="O886" s="8"/>
    </row>
    <row r="887" spans="5:15" ht="12.75">
      <c r="E887" s="8"/>
      <c r="K887" s="8"/>
      <c r="L887" s="8"/>
      <c r="M887" s="8"/>
      <c r="N887" s="8"/>
      <c r="O887" s="8"/>
    </row>
    <row r="888" spans="5:15" ht="12.75">
      <c r="E888" s="8"/>
      <c r="K888" s="8"/>
      <c r="L888" s="8"/>
      <c r="M888" s="8"/>
      <c r="N888" s="8"/>
      <c r="O888" s="8"/>
    </row>
    <row r="889" spans="5:15" ht="12.75">
      <c r="E889" s="8"/>
      <c r="K889" s="8"/>
      <c r="L889" s="8"/>
      <c r="M889" s="8"/>
      <c r="N889" s="8"/>
      <c r="O889" s="8"/>
    </row>
    <row r="890" spans="5:15" ht="12.75">
      <c r="E890" s="8"/>
      <c r="K890" s="8"/>
      <c r="L890" s="8"/>
      <c r="M890" s="8"/>
      <c r="N890" s="8"/>
      <c r="O890" s="8"/>
    </row>
    <row r="891" spans="5:15" ht="12.75">
      <c r="E891" s="8"/>
      <c r="K891" s="8"/>
      <c r="L891" s="8"/>
      <c r="M891" s="8"/>
      <c r="N891" s="8"/>
      <c r="O891" s="8"/>
    </row>
    <row r="892" spans="5:15" ht="12.75">
      <c r="E892" s="8"/>
      <c r="K892" s="8"/>
      <c r="L892" s="8"/>
      <c r="M892" s="8"/>
      <c r="N892" s="8"/>
      <c r="O892" s="8"/>
    </row>
    <row r="893" spans="5:15" ht="12.75">
      <c r="E893" s="8"/>
      <c r="K893" s="8"/>
      <c r="L893" s="8"/>
      <c r="M893" s="8"/>
      <c r="N893" s="8"/>
      <c r="O893" s="8"/>
    </row>
    <row r="894" spans="5:15" ht="12.75">
      <c r="E894" s="8"/>
      <c r="K894" s="8"/>
      <c r="L894" s="8"/>
      <c r="M894" s="8"/>
      <c r="N894" s="8"/>
      <c r="O894" s="8"/>
    </row>
    <row r="895" spans="5:15" ht="12.75">
      <c r="E895" s="8"/>
      <c r="K895" s="8"/>
      <c r="L895" s="8"/>
      <c r="M895" s="8"/>
      <c r="N895" s="8"/>
      <c r="O895" s="8"/>
    </row>
    <row r="896" spans="5:15" ht="12.75">
      <c r="E896" s="8"/>
      <c r="K896" s="8"/>
      <c r="L896" s="8"/>
      <c r="M896" s="8"/>
      <c r="N896" s="8"/>
      <c r="O896" s="8"/>
    </row>
    <row r="897" spans="5:15" ht="12.75">
      <c r="E897" s="8"/>
      <c r="K897" s="8"/>
      <c r="L897" s="8"/>
      <c r="M897" s="8"/>
      <c r="N897" s="8"/>
      <c r="O897" s="8"/>
    </row>
    <row r="898" spans="5:15" ht="12.75">
      <c r="E898" s="8"/>
      <c r="K898" s="8"/>
      <c r="L898" s="8"/>
      <c r="M898" s="8"/>
      <c r="N898" s="8"/>
      <c r="O898" s="8"/>
    </row>
    <row r="899" spans="5:15" ht="12.75">
      <c r="E899" s="8"/>
      <c r="K899" s="8"/>
      <c r="L899" s="8"/>
      <c r="M899" s="8"/>
      <c r="N899" s="8"/>
      <c r="O899" s="8"/>
    </row>
    <row r="900" spans="5:15" ht="12.75">
      <c r="E900" s="8"/>
      <c r="K900" s="8"/>
      <c r="L900" s="8"/>
      <c r="M900" s="8"/>
      <c r="N900" s="8"/>
      <c r="O900" s="8"/>
    </row>
    <row r="901" spans="5:15" ht="12.75">
      <c r="E901" s="8"/>
      <c r="K901" s="8"/>
      <c r="L901" s="8"/>
      <c r="M901" s="8"/>
      <c r="N901" s="8"/>
      <c r="O901" s="8"/>
    </row>
    <row r="902" spans="5:15" ht="12.75">
      <c r="E902" s="8"/>
      <c r="K902" s="8"/>
      <c r="L902" s="8"/>
      <c r="M902" s="8"/>
      <c r="N902" s="8"/>
      <c r="O902" s="8"/>
    </row>
    <row r="903" spans="5:15" ht="12.75">
      <c r="E903" s="8"/>
      <c r="K903" s="8"/>
      <c r="L903" s="8"/>
      <c r="M903" s="8"/>
      <c r="N903" s="8"/>
      <c r="O903" s="8"/>
    </row>
    <row r="904" spans="5:15" ht="12.75">
      <c r="E904" s="8"/>
      <c r="K904" s="8"/>
      <c r="L904" s="8"/>
      <c r="M904" s="8"/>
      <c r="N904" s="8"/>
      <c r="O904" s="8"/>
    </row>
    <row r="905" spans="5:15" ht="12.75">
      <c r="E905" s="8"/>
      <c r="K905" s="8"/>
      <c r="L905" s="8"/>
      <c r="M905" s="8"/>
      <c r="N905" s="8"/>
      <c r="O905" s="8"/>
    </row>
    <row r="906" spans="5:15" ht="12.75">
      <c r="E906" s="8"/>
      <c r="K906" s="8"/>
      <c r="L906" s="8"/>
      <c r="M906" s="8"/>
      <c r="N906" s="8"/>
      <c r="O906" s="8"/>
    </row>
    <row r="907" spans="5:15" ht="12.75">
      <c r="E907" s="8"/>
      <c r="K907" s="8"/>
      <c r="L907" s="8"/>
      <c r="M907" s="8"/>
      <c r="N907" s="8"/>
      <c r="O907" s="8"/>
    </row>
    <row r="908" spans="5:15" ht="12.75">
      <c r="E908" s="8"/>
      <c r="K908" s="8"/>
      <c r="L908" s="8"/>
      <c r="M908" s="8"/>
      <c r="N908" s="8"/>
      <c r="O908" s="8"/>
    </row>
    <row r="909" spans="5:15" ht="12.75">
      <c r="E909" s="8"/>
      <c r="K909" s="8"/>
      <c r="L909" s="8"/>
      <c r="M909" s="8"/>
      <c r="N909" s="8"/>
      <c r="O909" s="8"/>
    </row>
    <row r="910" spans="5:15" ht="12.75">
      <c r="E910" s="8"/>
      <c r="K910" s="8"/>
      <c r="L910" s="8"/>
      <c r="M910" s="8"/>
      <c r="N910" s="8"/>
      <c r="O910" s="8"/>
    </row>
    <row r="911" spans="5:15" ht="12.75">
      <c r="E911" s="8"/>
      <c r="K911" s="8"/>
      <c r="L911" s="8"/>
      <c r="M911" s="8"/>
      <c r="N911" s="8"/>
      <c r="O911" s="8"/>
    </row>
    <row r="912" spans="5:15" ht="12.75">
      <c r="E912" s="8"/>
      <c r="K912" s="8"/>
      <c r="L912" s="8"/>
      <c r="M912" s="8"/>
      <c r="N912" s="8"/>
      <c r="O912" s="8"/>
    </row>
    <row r="913" spans="5:15" ht="12.75">
      <c r="E913" s="8"/>
      <c r="K913" s="8"/>
      <c r="L913" s="8"/>
      <c r="M913" s="8"/>
      <c r="N913" s="8"/>
      <c r="O913" s="8"/>
    </row>
    <row r="914" spans="5:15" ht="12.75">
      <c r="E914" s="8"/>
      <c r="K914" s="8"/>
      <c r="L914" s="8"/>
      <c r="M914" s="8"/>
      <c r="N914" s="8"/>
      <c r="O914" s="8"/>
    </row>
    <row r="915" spans="5:15" ht="12.75">
      <c r="E915" s="8"/>
      <c r="K915" s="8"/>
      <c r="L915" s="8"/>
      <c r="M915" s="8"/>
      <c r="N915" s="8"/>
      <c r="O915" s="8"/>
    </row>
    <row r="916" spans="5:15" ht="12.75">
      <c r="E916" s="8"/>
      <c r="K916" s="8"/>
      <c r="L916" s="8"/>
      <c r="M916" s="8"/>
      <c r="N916" s="8"/>
      <c r="O916" s="8"/>
    </row>
    <row r="917" spans="5:15" ht="12.75">
      <c r="E917" s="8"/>
      <c r="K917" s="8"/>
      <c r="L917" s="8"/>
      <c r="M917" s="8"/>
      <c r="N917" s="8"/>
      <c r="O917" s="8"/>
    </row>
    <row r="918" spans="5:15" ht="12.75">
      <c r="E918" s="8"/>
      <c r="K918" s="8"/>
      <c r="L918" s="8"/>
      <c r="M918" s="8"/>
      <c r="N918" s="8"/>
      <c r="O918" s="8"/>
    </row>
    <row r="919" spans="5:15" ht="12.75">
      <c r="E919" s="8"/>
      <c r="K919" s="8"/>
      <c r="L919" s="8"/>
      <c r="M919" s="8"/>
      <c r="N919" s="8"/>
      <c r="O919" s="8"/>
    </row>
    <row r="920" spans="5:15" ht="12.75">
      <c r="E920" s="8"/>
      <c r="K920" s="8"/>
      <c r="L920" s="8"/>
      <c r="M920" s="8"/>
      <c r="N920" s="8"/>
      <c r="O920" s="8"/>
    </row>
    <row r="921" spans="5:15" ht="12.75">
      <c r="E921" s="8"/>
      <c r="K921" s="8"/>
      <c r="L921" s="8"/>
      <c r="M921" s="8"/>
      <c r="N921" s="8"/>
      <c r="O921" s="8"/>
    </row>
    <row r="922" spans="5:15" ht="12.75">
      <c r="E922" s="8"/>
      <c r="K922" s="8"/>
      <c r="L922" s="8"/>
      <c r="M922" s="8"/>
      <c r="N922" s="8"/>
      <c r="O922" s="8"/>
    </row>
    <row r="923" spans="5:15" ht="12.75">
      <c r="E923" s="8"/>
      <c r="K923" s="8"/>
      <c r="L923" s="8"/>
      <c r="M923" s="8"/>
      <c r="N923" s="8"/>
      <c r="O923" s="8"/>
    </row>
    <row r="924" spans="5:15" ht="12.75">
      <c r="E924" s="8"/>
      <c r="K924" s="8"/>
      <c r="L924" s="8"/>
      <c r="M924" s="8"/>
      <c r="N924" s="8"/>
      <c r="O924" s="8"/>
    </row>
    <row r="925" spans="5:15" ht="12.75">
      <c r="E925" s="8"/>
      <c r="K925" s="8"/>
      <c r="L925" s="8"/>
      <c r="M925" s="8"/>
      <c r="N925" s="8"/>
      <c r="O925" s="8"/>
    </row>
    <row r="926" spans="5:15" ht="12.75">
      <c r="E926" s="8"/>
      <c r="K926" s="8"/>
      <c r="L926" s="8"/>
      <c r="M926" s="8"/>
      <c r="N926" s="8"/>
      <c r="O926" s="8"/>
    </row>
    <row r="927" spans="5:15" ht="12.75">
      <c r="E927" s="8"/>
      <c r="K927" s="8"/>
      <c r="L927" s="8"/>
      <c r="M927" s="8"/>
      <c r="N927" s="8"/>
      <c r="O927" s="8"/>
    </row>
    <row r="928" spans="5:15" ht="12.75">
      <c r="E928" s="8"/>
      <c r="K928" s="8"/>
      <c r="L928" s="8"/>
      <c r="M928" s="8"/>
      <c r="N928" s="8"/>
      <c r="O928" s="8"/>
    </row>
    <row r="929" spans="5:15" ht="12.75">
      <c r="E929" s="8"/>
      <c r="K929" s="8"/>
      <c r="L929" s="8"/>
      <c r="M929" s="8"/>
      <c r="N929" s="8"/>
      <c r="O929" s="8"/>
    </row>
    <row r="930" spans="5:15" ht="12.75">
      <c r="E930" s="8"/>
      <c r="K930" s="8"/>
      <c r="L930" s="8"/>
      <c r="M930" s="8"/>
      <c r="N930" s="8"/>
      <c r="O930" s="8"/>
    </row>
    <row r="931" spans="5:15" ht="12.75">
      <c r="E931" s="8"/>
      <c r="K931" s="8"/>
      <c r="L931" s="8"/>
      <c r="M931" s="8"/>
      <c r="N931" s="8"/>
      <c r="O931" s="8"/>
    </row>
    <row r="932" spans="5:15" ht="12.75">
      <c r="E932" s="8"/>
      <c r="K932" s="8"/>
      <c r="L932" s="8"/>
      <c r="M932" s="8"/>
      <c r="N932" s="8"/>
      <c r="O932" s="8"/>
    </row>
    <row r="933" spans="5:15" ht="12.75">
      <c r="E933" s="8"/>
      <c r="K933" s="8"/>
      <c r="L933" s="8"/>
      <c r="M933" s="8"/>
      <c r="N933" s="8"/>
      <c r="O933" s="8"/>
    </row>
    <row r="934" spans="5:15" ht="12.75">
      <c r="E934" s="8"/>
      <c r="K934" s="8"/>
      <c r="L934" s="8"/>
      <c r="M934" s="8"/>
      <c r="N934" s="8"/>
      <c r="O934" s="8"/>
    </row>
    <row r="935" spans="5:15" ht="12.75">
      <c r="E935" s="8"/>
      <c r="K935" s="8"/>
      <c r="L935" s="8"/>
      <c r="M935" s="8"/>
      <c r="N935" s="8"/>
      <c r="O935" s="8"/>
    </row>
    <row r="936" spans="5:15" ht="12.75">
      <c r="E936" s="8"/>
      <c r="K936" s="8"/>
      <c r="L936" s="8"/>
      <c r="M936" s="8"/>
      <c r="N936" s="8"/>
      <c r="O936" s="8"/>
    </row>
    <row r="937" spans="5:15" ht="12.75">
      <c r="E937" s="8"/>
      <c r="K937" s="8"/>
      <c r="L937" s="8"/>
      <c r="M937" s="8"/>
      <c r="N937" s="8"/>
      <c r="O937" s="8"/>
    </row>
    <row r="938" spans="5:15" ht="12.75">
      <c r="E938" s="8"/>
      <c r="K938" s="8"/>
      <c r="L938" s="8"/>
      <c r="M938" s="8"/>
      <c r="N938" s="8"/>
      <c r="O938" s="8"/>
    </row>
    <row r="939" spans="5:15" ht="12.75">
      <c r="E939" s="8"/>
      <c r="K939" s="8"/>
      <c r="L939" s="8"/>
      <c r="M939" s="8"/>
      <c r="N939" s="8"/>
      <c r="O939" s="8"/>
    </row>
    <row r="940" spans="5:15" ht="12.75">
      <c r="E940" s="8"/>
      <c r="K940" s="8"/>
      <c r="L940" s="8"/>
      <c r="M940" s="8"/>
      <c r="N940" s="8"/>
      <c r="O940" s="8"/>
    </row>
    <row r="941" spans="5:15" ht="12.75">
      <c r="E941" s="8"/>
      <c r="K941" s="8"/>
      <c r="L941" s="8"/>
      <c r="M941" s="8"/>
      <c r="N941" s="8"/>
      <c r="O941" s="8"/>
    </row>
    <row r="942" spans="5:15" ht="12.75">
      <c r="E942" s="8"/>
      <c r="K942" s="8"/>
      <c r="L942" s="8"/>
      <c r="M942" s="8"/>
      <c r="N942" s="8"/>
      <c r="O942" s="8"/>
    </row>
    <row r="943" spans="5:15" ht="12.75">
      <c r="E943" s="8"/>
      <c r="K943" s="8"/>
      <c r="L943" s="8"/>
      <c r="M943" s="8"/>
      <c r="N943" s="8"/>
      <c r="O943" s="8"/>
    </row>
    <row r="944" spans="5:15" ht="12.75">
      <c r="E944" s="8"/>
      <c r="K944" s="8"/>
      <c r="L944" s="8"/>
      <c r="M944" s="8"/>
      <c r="N944" s="8"/>
      <c r="O944" s="8"/>
    </row>
    <row r="945" spans="5:15" ht="12.75">
      <c r="E945" s="8"/>
      <c r="K945" s="8"/>
      <c r="L945" s="8"/>
      <c r="M945" s="8"/>
      <c r="N945" s="8"/>
      <c r="O945" s="8"/>
    </row>
    <row r="946" spans="5:15" ht="12.75">
      <c r="E946" s="8"/>
      <c r="K946" s="8"/>
      <c r="L946" s="8"/>
      <c r="M946" s="8"/>
      <c r="N946" s="8"/>
      <c r="O946" s="8"/>
    </row>
    <row r="947" spans="5:15" ht="12.75">
      <c r="E947" s="8"/>
      <c r="K947" s="8"/>
      <c r="L947" s="8"/>
      <c r="M947" s="8"/>
      <c r="N947" s="8"/>
      <c r="O947" s="8"/>
    </row>
    <row r="948" spans="5:15" ht="12.75">
      <c r="E948" s="8"/>
      <c r="K948" s="8"/>
      <c r="L948" s="8"/>
      <c r="M948" s="8"/>
      <c r="N948" s="8"/>
      <c r="O948" s="8"/>
    </row>
    <row r="949" spans="5:15" ht="12.75">
      <c r="E949" s="8"/>
      <c r="K949" s="8"/>
      <c r="L949" s="8"/>
      <c r="M949" s="8"/>
      <c r="N949" s="8"/>
      <c r="O949" s="8"/>
    </row>
    <row r="950" spans="5:15" ht="12.75">
      <c r="E950" s="8"/>
      <c r="K950" s="8"/>
      <c r="L950" s="8"/>
      <c r="M950" s="8"/>
      <c r="N950" s="8"/>
      <c r="O950" s="8"/>
    </row>
    <row r="951" spans="5:15" ht="12.75">
      <c r="E951" s="8"/>
      <c r="K951" s="8"/>
      <c r="L951" s="8"/>
      <c r="M951" s="8"/>
      <c r="N951" s="8"/>
      <c r="O951" s="8"/>
    </row>
    <row r="952" spans="5:15" ht="12.75">
      <c r="E952" s="8"/>
      <c r="K952" s="8"/>
      <c r="L952" s="8"/>
      <c r="M952" s="8"/>
      <c r="N952" s="8"/>
      <c r="O952" s="8"/>
    </row>
    <row r="953" spans="5:15" ht="12.75">
      <c r="E953" s="8"/>
      <c r="K953" s="8"/>
      <c r="L953" s="8"/>
      <c r="M953" s="8"/>
      <c r="N953" s="8"/>
      <c r="O953" s="8"/>
    </row>
    <row r="954" spans="5:15" ht="12.75">
      <c r="E954" s="8"/>
      <c r="K954" s="8"/>
      <c r="L954" s="8"/>
      <c r="M954" s="8"/>
      <c r="N954" s="8"/>
      <c r="O954" s="8"/>
    </row>
    <row r="955" spans="5:15" ht="12.75">
      <c r="E955" s="8"/>
      <c r="K955" s="8"/>
      <c r="L955" s="8"/>
      <c r="M955" s="8"/>
      <c r="N955" s="8"/>
      <c r="O955" s="8"/>
    </row>
    <row r="956" spans="5:15" ht="12.75">
      <c r="E956" s="8"/>
      <c r="K956" s="8"/>
      <c r="L956" s="8"/>
      <c r="M956" s="8"/>
      <c r="N956" s="8"/>
      <c r="O956" s="8"/>
    </row>
    <row r="957" spans="5:15" ht="12.75">
      <c r="E957" s="8"/>
      <c r="K957" s="8"/>
      <c r="L957" s="8"/>
      <c r="M957" s="8"/>
      <c r="N957" s="8"/>
      <c r="O957" s="8"/>
    </row>
    <row r="958" spans="5:15" ht="12.75">
      <c r="E958" s="8"/>
      <c r="K958" s="8"/>
      <c r="L958" s="8"/>
      <c r="M958" s="8"/>
      <c r="N958" s="8"/>
      <c r="O958" s="8"/>
    </row>
    <row r="959" spans="5:15" ht="12.75">
      <c r="E959" s="8"/>
      <c r="K959" s="8"/>
      <c r="L959" s="8"/>
      <c r="M959" s="8"/>
      <c r="N959" s="8"/>
      <c r="O959" s="8"/>
    </row>
    <row r="960" spans="5:15" ht="12.75">
      <c r="E960" s="8"/>
      <c r="K960" s="8"/>
      <c r="L960" s="8"/>
      <c r="M960" s="8"/>
      <c r="N960" s="8"/>
      <c r="O960" s="8"/>
    </row>
    <row r="961" spans="5:15" ht="12.75">
      <c r="E961" s="8"/>
      <c r="K961" s="8"/>
      <c r="L961" s="8"/>
      <c r="M961" s="8"/>
      <c r="N961" s="8"/>
      <c r="O961" s="8"/>
    </row>
    <row r="962" spans="5:15" ht="12.75">
      <c r="E962" s="8"/>
      <c r="K962" s="8"/>
      <c r="L962" s="8"/>
      <c r="M962" s="8"/>
      <c r="N962" s="8"/>
      <c r="O962" s="8"/>
    </row>
    <row r="963" spans="5:15" ht="12.75">
      <c r="E963" s="8"/>
      <c r="K963" s="8"/>
      <c r="L963" s="8"/>
      <c r="M963" s="8"/>
      <c r="N963" s="8"/>
      <c r="O963" s="8"/>
    </row>
    <row r="964" spans="5:15" ht="12.75">
      <c r="E964" s="8"/>
      <c r="K964" s="8"/>
      <c r="L964" s="8"/>
      <c r="M964" s="8"/>
      <c r="N964" s="8"/>
      <c r="O964" s="8"/>
    </row>
    <row r="965" spans="5:15" ht="12.75">
      <c r="E965" s="8"/>
      <c r="K965" s="8"/>
      <c r="L965" s="8"/>
      <c r="M965" s="8"/>
      <c r="N965" s="8"/>
      <c r="O965" s="8"/>
    </row>
    <row r="966" spans="5:15" ht="12.75">
      <c r="E966" s="8"/>
      <c r="K966" s="8"/>
      <c r="L966" s="8"/>
      <c r="M966" s="8"/>
      <c r="N966" s="8"/>
      <c r="O966" s="8"/>
    </row>
    <row r="967" spans="5:15" ht="12.75">
      <c r="E967" s="8"/>
      <c r="K967" s="8"/>
      <c r="L967" s="8"/>
      <c r="M967" s="8"/>
      <c r="N967" s="8"/>
      <c r="O967" s="8"/>
    </row>
    <row r="968" spans="5:15" ht="12.75">
      <c r="E968" s="8"/>
      <c r="K968" s="8"/>
      <c r="L968" s="8"/>
      <c r="M968" s="8"/>
      <c r="N968" s="8"/>
      <c r="O968" s="8"/>
    </row>
    <row r="969" spans="5:15" ht="12.75">
      <c r="E969" s="8"/>
      <c r="K969" s="8"/>
      <c r="L969" s="8"/>
      <c r="M969" s="8"/>
      <c r="N969" s="8"/>
      <c r="O969" s="8"/>
    </row>
    <row r="970" spans="5:15" ht="12.75">
      <c r="E970" s="8"/>
      <c r="K970" s="8"/>
      <c r="L970" s="8"/>
      <c r="M970" s="8"/>
      <c r="N970" s="8"/>
      <c r="O970" s="8"/>
    </row>
    <row r="971" spans="5:15" ht="12.75">
      <c r="E971" s="8"/>
      <c r="K971" s="8"/>
      <c r="L971" s="8"/>
      <c r="M971" s="8"/>
      <c r="N971" s="8"/>
      <c r="O971" s="8"/>
    </row>
    <row r="972" spans="5:15" ht="12.75">
      <c r="E972" s="8"/>
      <c r="K972" s="8"/>
      <c r="L972" s="8"/>
      <c r="M972" s="8"/>
      <c r="N972" s="8"/>
      <c r="O972" s="8"/>
    </row>
    <row r="973" spans="5:15" ht="12.75">
      <c r="E973" s="8"/>
      <c r="K973" s="8"/>
      <c r="L973" s="8"/>
      <c r="M973" s="8"/>
      <c r="N973" s="8"/>
      <c r="O973" s="8"/>
    </row>
    <row r="974" spans="5:15" ht="12.75">
      <c r="E974" s="8"/>
      <c r="K974" s="8"/>
      <c r="L974" s="8"/>
      <c r="M974" s="8"/>
      <c r="N974" s="8"/>
      <c r="O974" s="8"/>
    </row>
    <row r="975" spans="5:15" ht="12.75">
      <c r="E975" s="8"/>
      <c r="K975" s="8"/>
      <c r="L975" s="8"/>
      <c r="M975" s="8"/>
      <c r="N975" s="8"/>
      <c r="O975" s="8"/>
    </row>
    <row r="976" spans="5:15" ht="12.75">
      <c r="E976" s="8"/>
      <c r="K976" s="8"/>
      <c r="L976" s="8"/>
      <c r="M976" s="8"/>
      <c r="N976" s="8"/>
      <c r="O976" s="8"/>
    </row>
    <row r="977" spans="5:15" ht="12.75">
      <c r="E977" s="8"/>
      <c r="K977" s="8"/>
      <c r="L977" s="8"/>
      <c r="M977" s="8"/>
      <c r="N977" s="8"/>
      <c r="O977" s="8"/>
    </row>
    <row r="978" spans="5:15" ht="12.75">
      <c r="E978" s="8"/>
      <c r="K978" s="8"/>
      <c r="L978" s="8"/>
      <c r="M978" s="8"/>
      <c r="N978" s="8"/>
      <c r="O978" s="8"/>
    </row>
    <row r="979" spans="5:15" ht="12.75">
      <c r="E979" s="8"/>
      <c r="K979" s="8"/>
      <c r="L979" s="8"/>
      <c r="M979" s="8"/>
      <c r="N979" s="8"/>
      <c r="O979" s="8"/>
    </row>
    <row r="980" spans="5:15" ht="12.75">
      <c r="E980" s="8"/>
      <c r="K980" s="8"/>
      <c r="L980" s="8"/>
      <c r="M980" s="8"/>
      <c r="N980" s="8"/>
      <c r="O980" s="8"/>
    </row>
    <row r="981" spans="5:14" ht="12.75">
      <c r="E981" s="8"/>
      <c r="K981" s="8"/>
      <c r="L981" s="8"/>
      <c r="M981" s="8"/>
      <c r="N981" s="8"/>
    </row>
    <row r="982" spans="5:14" ht="12.75">
      <c r="E982" s="8"/>
      <c r="K982" s="8"/>
      <c r="L982" s="8"/>
      <c r="M982" s="8"/>
      <c r="N982" s="8"/>
    </row>
    <row r="983" spans="5:14" ht="12.75">
      <c r="E983" s="8"/>
      <c r="K983" s="8"/>
      <c r="L983" s="8"/>
      <c r="M983" s="8"/>
      <c r="N983" s="8"/>
    </row>
    <row r="984" ht="12.75">
      <c r="L984" s="8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Производственные показатели ОАО "Э.ОН Россия" 2007-2012 г.</dc:title>
  <dc:subject/>
  <dc:creator>Microsoft Corporation</dc:creator>
  <cp:keywords/>
  <dc:description/>
  <cp:lastModifiedBy>Бейгер Мария Игоревна</cp:lastModifiedBy>
  <cp:lastPrinted>2015-10-19T09:00:08Z</cp:lastPrinted>
  <dcterms:created xsi:type="dcterms:W3CDTF">1996-10-08T23:32:33Z</dcterms:created>
  <dcterms:modified xsi:type="dcterms:W3CDTF">2024-04-26T05:42:20Z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0x010100A3946E932A6A6848ADB36E195E2B3859</vt:lpwstr>
  </property>
  <property fmtid="{D5CDD505-2E9C-101B-9397-08002B2CF9AE}" pid="3" name="Описание">
    <vt:lpwstr/>
  </property>
</Properties>
</file>